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2760" yWindow="32760" windowWidth="19200" windowHeight="11595" tabRatio="505" activeTab="0"/>
  </bookViews>
  <sheets>
    <sheet name="2021" sheetId="1" r:id="rId1"/>
  </sheets>
  <definedNames/>
  <calcPr calcId="152511"/>
</workbook>
</file>

<file path=xl/sharedStrings.xml><?xml version="1.0" encoding="utf-8"?>
<sst xmlns="http://schemas.openxmlformats.org/spreadsheetml/2006/main" count="121" uniqueCount="92">
  <si>
    <t>Indicatore</t>
  </si>
  <si>
    <t>Popolazione residente</t>
  </si>
  <si>
    <t>Popolazione per kmq</t>
  </si>
  <si>
    <t xml:space="preserve">Percentuale di cittadini stranieri </t>
  </si>
  <si>
    <t>Unità locali attive</t>
  </si>
  <si>
    <t>Imprese attive per kmq</t>
  </si>
  <si>
    <t>Imprese iscritte prima del 1980</t>
  </si>
  <si>
    <t>Imprese iscritte dopo il 2000</t>
  </si>
  <si>
    <t xml:space="preserve"> IMPRESE Tipologia</t>
  </si>
  <si>
    <t>Imprese registrate</t>
  </si>
  <si>
    <t>Imprese femminili</t>
  </si>
  <si>
    <t>Imprese giovanilli</t>
  </si>
  <si>
    <t>Imprese straniere</t>
  </si>
  <si>
    <t>ADDETTI</t>
  </si>
  <si>
    <t>Addetti/popolazione</t>
  </si>
  <si>
    <t>Addetti Industria</t>
  </si>
  <si>
    <t>% sul totale provinciale</t>
  </si>
  <si>
    <t>Addetti Costruzioni</t>
  </si>
  <si>
    <t xml:space="preserve">Addetti Commercio </t>
  </si>
  <si>
    <t>Addetti Terziario</t>
  </si>
  <si>
    <t>Argenta</t>
  </si>
  <si>
    <t>Bondeno</t>
  </si>
  <si>
    <t>Fiscaglia</t>
  </si>
  <si>
    <t>Cento</t>
  </si>
  <si>
    <t>Codigoro</t>
  </si>
  <si>
    <t>Comacchio</t>
  </si>
  <si>
    <t>Copparo</t>
  </si>
  <si>
    <t>Ferrara</t>
  </si>
  <si>
    <t>Lagosanto</t>
  </si>
  <si>
    <t>Mesola</t>
  </si>
  <si>
    <t>Ostellato</t>
  </si>
  <si>
    <t>Vigarano Mainarda</t>
  </si>
  <si>
    <t>Voghiera</t>
  </si>
  <si>
    <t>Goro</t>
  </si>
  <si>
    <t>Superficie territoriale (km)</t>
  </si>
  <si>
    <t>Residenti stranieri</t>
  </si>
  <si>
    <t>Residenti con meno di 20 anni</t>
  </si>
  <si>
    <t>Residenti con meno di 15 anni</t>
  </si>
  <si>
    <t>Indice di vecchiaia (65/15)</t>
  </si>
  <si>
    <t>Prima comunità straniera</t>
  </si>
  <si>
    <t>Pakistan</t>
  </si>
  <si>
    <t>Romania</t>
  </si>
  <si>
    <t>Marocco</t>
  </si>
  <si>
    <t>Terre del Reno</t>
  </si>
  <si>
    <r>
      <t xml:space="preserve"> % delle </t>
    </r>
    <r>
      <rPr>
        <b/>
        <sz val="10"/>
        <rFont val="Arial"/>
        <family val="2"/>
      </rPr>
      <t>società di capitale</t>
    </r>
  </si>
  <si>
    <r>
      <t xml:space="preserve"> % delle </t>
    </r>
    <r>
      <rPr>
        <b/>
        <sz val="10"/>
        <rFont val="Arial"/>
        <family val="2"/>
      </rPr>
      <t>imprese individuali</t>
    </r>
  </si>
  <si>
    <r>
      <t xml:space="preserve">% di imprese </t>
    </r>
    <r>
      <rPr>
        <b/>
        <sz val="10"/>
        <rFont val="Arial"/>
        <family val="2"/>
      </rPr>
      <t>agricole</t>
    </r>
  </si>
  <si>
    <t>Imprese artigiane</t>
  </si>
  <si>
    <r>
      <t xml:space="preserve">% di imprese </t>
    </r>
    <r>
      <rPr>
        <b/>
        <sz val="10"/>
        <rFont val="Arial"/>
        <family val="2"/>
      </rPr>
      <t>artigiane</t>
    </r>
  </si>
  <si>
    <r>
      <t xml:space="preserve">% di imprese </t>
    </r>
    <r>
      <rPr>
        <b/>
        <sz val="10"/>
        <rFont val="Arial"/>
        <family val="2"/>
      </rPr>
      <t>straniere</t>
    </r>
  </si>
  <si>
    <r>
      <t xml:space="preserve">% di imprese </t>
    </r>
    <r>
      <rPr>
        <b/>
        <sz val="10"/>
        <rFont val="Arial"/>
        <family val="2"/>
      </rPr>
      <t>giovanili</t>
    </r>
  </si>
  <si>
    <r>
      <t xml:space="preserve">% di imprese </t>
    </r>
    <r>
      <rPr>
        <b/>
        <sz val="10"/>
        <rFont val="Arial"/>
        <family val="2"/>
      </rPr>
      <t>femminili</t>
    </r>
  </si>
  <si>
    <t>imprese individuali</t>
  </si>
  <si>
    <t>società di capitale</t>
  </si>
  <si>
    <t>Localizzazioni registrate</t>
  </si>
  <si>
    <t>Localizzazioni attive</t>
  </si>
  <si>
    <t>% sul totale comunale</t>
  </si>
  <si>
    <t>Porto-maggiore</t>
  </si>
  <si>
    <t>Poggio Renatico</t>
  </si>
  <si>
    <t>Masi Torello</t>
  </si>
  <si>
    <t>Jolanda di Savoia</t>
  </si>
  <si>
    <t>Popolazione e territorio</t>
  </si>
  <si>
    <t>Imprese attive 2018</t>
  </si>
  <si>
    <t>Imprese attive 2008</t>
  </si>
  <si>
    <t>Tasso di crescita 2008</t>
  </si>
  <si>
    <t>Addetti Agricoltura pesca</t>
  </si>
  <si>
    <t>Riva del Po</t>
  </si>
  <si>
    <t>Tresignana</t>
  </si>
  <si>
    <t>Provincia</t>
  </si>
  <si>
    <t>Imprese attive 2019</t>
  </si>
  <si>
    <t>Iscrizioni 2018</t>
  </si>
  <si>
    <t>Iscrizioni 2019</t>
  </si>
  <si>
    <t>Cancellazioni 19 (non d’ufficio)</t>
  </si>
  <si>
    <t>Cancellazioni 18 (non d’ufficio)</t>
  </si>
  <si>
    <t>Residenti con 65 anni e oltre</t>
  </si>
  <si>
    <t>Imprese attive 2020</t>
  </si>
  <si>
    <t>Iscrizioni 2020</t>
  </si>
  <si>
    <t>Cancellazioni 20 (non d’ufficio)</t>
  </si>
  <si>
    <t>Anno 2021</t>
  </si>
  <si>
    <t>Imprese iscritte 1980-2000</t>
  </si>
  <si>
    <t>Imprese attive 2021</t>
  </si>
  <si>
    <t>Tasso di crescita 2021</t>
  </si>
  <si>
    <t>Iscrizioni 2021</t>
  </si>
  <si>
    <t>Cancellazioni 21 (non d’ufficio)</t>
  </si>
  <si>
    <t>Var.% iscrizioni 2021/2020</t>
  </si>
  <si>
    <t>Var.% cancellaz. 2021/2020</t>
  </si>
  <si>
    <t>TOTALE ADDETTI 2021</t>
  </si>
  <si>
    <t>Totale Addetti 2020</t>
  </si>
  <si>
    <t>Imprese agricole</t>
  </si>
  <si>
    <t>Tema</t>
  </si>
  <si>
    <t>Tessuto imprendi-toriale</t>
  </si>
  <si>
    <t>dati provvisori Istat al 1/1/22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</si>
</sst>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6" formatCode="0.0%"/>
    <numFmt numFmtId="167" formatCode="0.0"/>
    <numFmt numFmtId="168" formatCode="_-* #,##0_-;\-* #,##0_-;_-* &quot;-&quot;??_-;_-@_-"/>
    <numFmt numFmtId="169" formatCode="_-* #,##0.00_-;\-* #,##0.00_-;_-* \-??_-;_-@_-"/>
    <numFmt numFmtId="170" formatCode="_-* #,##0_-;\-* #,##0_-;_-* \-_-;_-@_-"/>
    <numFmt numFmtId="171" formatCode="[$€-410]&quot; &quot;#,##0.00;[Red]&quot;-&quot;[$€-410]&quot; &quot;#,##0.00"/>
  </numFmts>
  <fonts count="55">
    <font>
      <sz val="10"/>
      <name val="Arial"/>
      <family val="2"/>
    </font>
    <font>
      <b/>
      <sz val="12"/>
      <color indexed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2"/>
    </font>
    <font>
      <sz val="11"/>
      <color indexed="8"/>
      <name val="Liberation Sans1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rgb="FF000000"/>
      <name val="Liberation Sans1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Liberation Sans1"/>
      <family val="2"/>
    </font>
    <font>
      <b/>
      <sz val="11"/>
      <color rgb="FF3F3F3F"/>
      <name val="Calibri"/>
      <family val="2"/>
      <scheme val="minor"/>
    </font>
    <font>
      <b/>
      <i/>
      <u val="single"/>
      <sz val="11"/>
      <color rgb="FF000000"/>
      <name val="Liberation Sans1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color theme="0" tint="-0.3499799966812134"/>
      <name val="Tahoma"/>
      <family val="2"/>
    </font>
    <font>
      <b/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0"/>
      <color theme="4" tint="-0.24997000396251678"/>
      <name val="Tahoma"/>
      <family val="2"/>
    </font>
    <font>
      <b/>
      <sz val="10"/>
      <color theme="4" tint="-0.24997000396251678"/>
      <name val="Arial"/>
      <family val="2"/>
    </font>
    <font>
      <b/>
      <sz val="10"/>
      <color theme="9" tint="-0.24997000396251678"/>
      <name val="Tahoma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Tahoma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i/>
      <sz val="10"/>
      <color theme="4" tint="-0.4999699890613556"/>
      <name val="Tahoma"/>
      <family val="2"/>
    </font>
    <font>
      <b/>
      <sz val="10"/>
      <color rgb="FF339966"/>
      <name val="Tahoma"/>
      <family val="2"/>
    </font>
    <font>
      <sz val="10"/>
      <color rgb="FF339966"/>
      <name val="Arial"/>
      <family val="2"/>
    </font>
    <font>
      <b/>
      <sz val="10"/>
      <color theme="5"/>
      <name val="Tahoma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  <font>
      <b/>
      <sz val="10"/>
      <color theme="7" tint="-0.4999699890613556"/>
      <name val="Tahoma"/>
      <family val="2"/>
    </font>
    <font>
      <sz val="10"/>
      <color theme="7" tint="-0.4999699890613556"/>
      <name val="Arial"/>
      <family val="2"/>
    </font>
    <font>
      <b/>
      <sz val="10"/>
      <color rgb="FFFF33CC"/>
      <name val="Tahoma"/>
      <family val="2"/>
    </font>
    <font>
      <sz val="10"/>
      <color rgb="FFFF33CC"/>
      <name val="Arial"/>
      <family val="2"/>
    </font>
    <font>
      <b/>
      <sz val="11"/>
      <color indexed="9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double">
        <color indexed="60"/>
      </bottom>
    </border>
    <border>
      <left style="double">
        <color indexed="60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/>
      <top style="thin">
        <color indexed="22"/>
      </top>
      <bottom style="double">
        <color indexed="60"/>
      </bottom>
    </border>
    <border>
      <left/>
      <right/>
      <top style="thin">
        <color indexed="22"/>
      </top>
      <bottom style="double">
        <color indexed="60"/>
      </bottom>
    </border>
    <border>
      <left/>
      <right style="double">
        <color indexed="60"/>
      </right>
      <top style="thin">
        <color indexed="22"/>
      </top>
      <bottom style="double">
        <color indexed="60"/>
      </bottom>
    </border>
    <border>
      <left/>
      <right style="double">
        <color indexed="60"/>
      </right>
      <top/>
      <bottom/>
    </border>
    <border>
      <left style="double">
        <color indexed="60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double">
        <color indexed="60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 style="thin"/>
      <right style="thin"/>
      <top style="thin"/>
      <bottom style="thin"/>
    </border>
    <border>
      <left style="double">
        <color indexed="60"/>
      </left>
      <right style="double">
        <color indexed="60"/>
      </right>
      <top/>
      <bottom style="thin">
        <color indexed="22"/>
      </bottom>
    </border>
    <border>
      <left style="double">
        <color indexed="60"/>
      </left>
      <right/>
      <top/>
      <bottom style="thin">
        <color indexed="22"/>
      </bottom>
    </border>
    <border>
      <left style="double">
        <color indexed="60"/>
      </left>
      <right/>
      <top style="double">
        <color indexed="60"/>
      </top>
      <bottom style="thin">
        <color indexed="22"/>
      </bottom>
    </border>
    <border>
      <left/>
      <right/>
      <top style="double">
        <color indexed="60"/>
      </top>
      <bottom style="thin">
        <color indexed="22"/>
      </bottom>
    </border>
    <border>
      <left/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double">
        <color indexed="60"/>
      </top>
      <bottom/>
    </border>
    <border>
      <left style="double">
        <color indexed="60"/>
      </left>
      <right style="double">
        <color indexed="60"/>
      </right>
      <top/>
      <bottom/>
    </border>
    <border>
      <left style="double">
        <color indexed="60"/>
      </left>
      <right style="double">
        <color indexed="60"/>
      </right>
      <top/>
      <bottom style="double">
        <color indexed="60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8" fillId="21" borderId="3" applyNumberFormat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9" fontId="12" fillId="0" borderId="0" applyFont="0" applyBorder="0" applyProtection="0">
      <alignment/>
    </xf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20" fillId="28" borderId="1" applyNumberFormat="0" applyAlignment="0" applyProtection="0"/>
    <xf numFmtId="164" fontId="0" fillId="0" borderId="0" applyFont="0" applyFill="0" applyBorder="0" applyAlignment="0" applyProtection="0"/>
    <xf numFmtId="170" fontId="1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0" fontId="2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37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0" borderId="4" applyNumberFormat="0" applyFont="0" applyAlignment="0" applyProtection="0"/>
    <xf numFmtId="0" fontId="2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2" fillId="0" borderId="0" applyFont="0" applyBorder="0" applyProtection="0">
      <alignment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Border="0" applyProtection="0">
      <alignment/>
    </xf>
    <xf numFmtId="171" fontId="24" fillId="0" borderId="0" applyBorder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8" fontId="0" fillId="0" borderId="0" xfId="51" applyNumberFormat="1" applyFont="1" applyFill="1" applyBorder="1"/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68" fontId="0" fillId="0" borderId="11" xfId="5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166" fontId="7" fillId="0" borderId="12" xfId="112" applyNumberFormat="1" applyFont="1" applyFill="1" applyBorder="1" applyAlignment="1">
      <alignment horizontal="right"/>
    </xf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166" fontId="0" fillId="0" borderId="13" xfId="112" applyNumberFormat="1" applyFont="1" applyFill="1" applyBorder="1"/>
    <xf numFmtId="166" fontId="0" fillId="0" borderId="14" xfId="112" applyNumberFormat="1" applyFont="1" applyFill="1" applyBorder="1"/>
    <xf numFmtId="166" fontId="0" fillId="0" borderId="15" xfId="112" applyNumberFormat="1" applyFont="1" applyFill="1" applyBorder="1"/>
    <xf numFmtId="166" fontId="0" fillId="0" borderId="16" xfId="112" applyNumberFormat="1" applyFont="1" applyFill="1" applyBorder="1"/>
    <xf numFmtId="166" fontId="0" fillId="0" borderId="17" xfId="112" applyNumberFormat="1" applyFont="1" applyFill="1" applyBorder="1"/>
    <xf numFmtId="166" fontId="0" fillId="0" borderId="18" xfId="112" applyNumberFormat="1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166" fontId="0" fillId="0" borderId="13" xfId="112" applyNumberFormat="1" applyFont="1" applyFill="1" applyBorder="1"/>
    <xf numFmtId="166" fontId="0" fillId="0" borderId="14" xfId="112" applyNumberFormat="1" applyFont="1" applyFill="1" applyBorder="1"/>
    <xf numFmtId="166" fontId="0" fillId="0" borderId="15" xfId="112" applyNumberFormat="1" applyFont="1" applyFill="1" applyBorder="1"/>
    <xf numFmtId="166" fontId="2" fillId="0" borderId="16" xfId="112" applyNumberFormat="1" applyFont="1" applyBorder="1" applyAlignment="1">
      <alignment horizontal="right" vertical="center" wrapText="1"/>
    </xf>
    <xf numFmtId="166" fontId="2" fillId="0" borderId="17" xfId="112" applyNumberFormat="1" applyFont="1" applyBorder="1" applyAlignment="1">
      <alignment horizontal="right" vertical="center" wrapText="1"/>
    </xf>
    <xf numFmtId="166" fontId="2" fillId="0" borderId="18" xfId="112" applyNumberFormat="1" applyFont="1" applyBorder="1" applyAlignment="1">
      <alignment horizontal="right"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3" fontId="0" fillId="0" borderId="18" xfId="0" applyNumberFormat="1" applyFont="1" applyFill="1" applyBorder="1"/>
    <xf numFmtId="164" fontId="0" fillId="0" borderId="15" xfId="0" applyNumberFormat="1" applyFont="1" applyBorder="1"/>
    <xf numFmtId="0" fontId="2" fillId="0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3" fontId="0" fillId="0" borderId="19" xfId="0" applyNumberFormat="1" applyFont="1" applyFill="1" applyBorder="1"/>
    <xf numFmtId="166" fontId="0" fillId="0" borderId="20" xfId="0" applyNumberFormat="1" applyFill="1" applyBorder="1"/>
    <xf numFmtId="166" fontId="0" fillId="0" borderId="21" xfId="0" applyNumberFormat="1" applyFill="1" applyBorder="1"/>
    <xf numFmtId="166" fontId="0" fillId="0" borderId="22" xfId="0" applyNumberFormat="1" applyFill="1" applyBorder="1"/>
    <xf numFmtId="3" fontId="0" fillId="0" borderId="0" xfId="0" applyNumberFormat="1" applyFill="1" applyBorder="1"/>
    <xf numFmtId="0" fontId="0" fillId="0" borderId="23" xfId="0" applyFill="1" applyBorder="1"/>
    <xf numFmtId="0" fontId="1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3" fontId="0" fillId="0" borderId="22" xfId="0" applyNumberFormat="1" applyFill="1" applyBorder="1"/>
    <xf numFmtId="0" fontId="4" fillId="25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right" wrapText="1"/>
    </xf>
    <xf numFmtId="3" fontId="0" fillId="0" borderId="29" xfId="0" applyNumberFormat="1" applyFill="1" applyBorder="1"/>
    <xf numFmtId="3" fontId="0" fillId="0" borderId="23" xfId="0" applyNumberFormat="1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3" fontId="6" fillId="0" borderId="13" xfId="0" applyNumberFormat="1" applyFont="1" applyFill="1" applyBorder="1"/>
    <xf numFmtId="3" fontId="6" fillId="0" borderId="14" xfId="0" applyNumberFormat="1" applyFont="1" applyFill="1" applyBorder="1"/>
    <xf numFmtId="3" fontId="6" fillId="0" borderId="15" xfId="0" applyNumberFormat="1" applyFont="1" applyFill="1" applyBorder="1"/>
    <xf numFmtId="3" fontId="6" fillId="0" borderId="22" xfId="0" applyNumberFormat="1" applyFont="1" applyFill="1" applyBorder="1"/>
    <xf numFmtId="0" fontId="35" fillId="0" borderId="11" xfId="0" applyFont="1" applyFill="1" applyBorder="1" applyAlignment="1">
      <alignment horizontal="right" wrapText="1"/>
    </xf>
    <xf numFmtId="3" fontId="36" fillId="0" borderId="13" xfId="0" applyNumberFormat="1" applyFont="1" applyFill="1" applyBorder="1"/>
    <xf numFmtId="3" fontId="36" fillId="0" borderId="14" xfId="0" applyNumberFormat="1" applyFont="1" applyFill="1" applyBorder="1"/>
    <xf numFmtId="3" fontId="36" fillId="0" borderId="15" xfId="0" applyNumberFormat="1" applyFont="1" applyFill="1" applyBorder="1"/>
    <xf numFmtId="0" fontId="37" fillId="0" borderId="11" xfId="0" applyFont="1" applyFill="1" applyBorder="1" applyAlignment="1">
      <alignment horizontal="right" wrapText="1"/>
    </xf>
    <xf numFmtId="3" fontId="38" fillId="0" borderId="13" xfId="0" applyNumberFormat="1" applyFont="1" applyFill="1" applyBorder="1"/>
    <xf numFmtId="3" fontId="38" fillId="0" borderId="14" xfId="0" applyNumberFormat="1" applyFont="1" applyFill="1" applyBorder="1"/>
    <xf numFmtId="3" fontId="38" fillId="0" borderId="15" xfId="0" applyNumberFormat="1" applyFont="1" applyFill="1" applyBorder="1"/>
    <xf numFmtId="0" fontId="39" fillId="0" borderId="11" xfId="0" applyFont="1" applyFill="1" applyBorder="1" applyAlignment="1">
      <alignment horizontal="right" wrapText="1"/>
    </xf>
    <xf numFmtId="3" fontId="40" fillId="0" borderId="13" xfId="0" applyNumberFormat="1" applyFont="1" applyFill="1" applyBorder="1"/>
    <xf numFmtId="3" fontId="40" fillId="0" borderId="14" xfId="0" applyNumberFormat="1" applyFont="1" applyFill="1" applyBorder="1"/>
    <xf numFmtId="3" fontId="40" fillId="0" borderId="15" xfId="0" applyNumberFormat="1" applyFont="1" applyFill="1" applyBorder="1"/>
    <xf numFmtId="0" fontId="41" fillId="0" borderId="11" xfId="0" applyFont="1" applyFill="1" applyBorder="1" applyAlignment="1">
      <alignment horizontal="right" wrapText="1"/>
    </xf>
    <xf numFmtId="3" fontId="42" fillId="0" borderId="13" xfId="0" applyNumberFormat="1" applyFont="1" applyFill="1" applyBorder="1"/>
    <xf numFmtId="3" fontId="42" fillId="0" borderId="14" xfId="0" applyNumberFormat="1" applyFont="1" applyFill="1" applyBorder="1"/>
    <xf numFmtId="3" fontId="42" fillId="0" borderId="15" xfId="0" applyNumberFormat="1" applyFont="1" applyFill="1" applyBorder="1"/>
    <xf numFmtId="168" fontId="43" fillId="0" borderId="13" xfId="51" applyNumberFormat="1" applyFont="1" applyFill="1" applyBorder="1"/>
    <xf numFmtId="168" fontId="43" fillId="0" borderId="14" xfId="51" applyNumberFormat="1" applyFont="1" applyFill="1" applyBorder="1"/>
    <xf numFmtId="168" fontId="43" fillId="0" borderId="15" xfId="51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32" xfId="0" applyNumberFormat="1" applyFont="1" applyFill="1" applyBorder="1"/>
    <xf numFmtId="3" fontId="43" fillId="0" borderId="13" xfId="0" applyNumberFormat="1" applyFont="1" applyFill="1" applyBorder="1"/>
    <xf numFmtId="3" fontId="43" fillId="0" borderId="14" xfId="0" applyNumberFormat="1" applyFont="1" applyFill="1" applyBorder="1"/>
    <xf numFmtId="3" fontId="43" fillId="0" borderId="15" xfId="0" applyNumberFormat="1" applyFont="1" applyFill="1" applyBorder="1"/>
    <xf numFmtId="3" fontId="43" fillId="0" borderId="13" xfId="109" applyNumberFormat="1" applyFont="1" applyFill="1" applyBorder="1" applyAlignment="1">
      <alignment horizontal="right" vertical="center"/>
      <protection/>
    </xf>
    <xf numFmtId="3" fontId="43" fillId="0" borderId="14" xfId="109" applyNumberFormat="1" applyFont="1" applyFill="1" applyBorder="1" applyAlignment="1">
      <alignment horizontal="right" vertical="center"/>
      <protection/>
    </xf>
    <xf numFmtId="3" fontId="43" fillId="0" borderId="15" xfId="109" applyNumberFormat="1" applyFont="1" applyFill="1" applyBorder="1" applyAlignment="1">
      <alignment horizontal="right" vertical="center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0" fontId="3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3" fontId="0" fillId="0" borderId="30" xfId="0" applyNumberFormat="1" applyFont="1" applyFill="1" applyBorder="1"/>
    <xf numFmtId="3" fontId="0" fillId="0" borderId="31" xfId="0" applyNumberFormat="1" applyFont="1" applyFill="1" applyBorder="1"/>
    <xf numFmtId="3" fontId="0" fillId="0" borderId="32" xfId="0" applyNumberFormat="1" applyFont="1" applyFill="1" applyBorder="1"/>
    <xf numFmtId="0" fontId="35" fillId="0" borderId="11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/>
    <xf numFmtId="4" fontId="0" fillId="0" borderId="14" xfId="0" applyNumberFormat="1" applyFont="1" applyFill="1" applyBorder="1"/>
    <xf numFmtId="164" fontId="0" fillId="0" borderId="14" xfId="0" applyNumberFormat="1" applyFont="1" applyFill="1" applyBorder="1"/>
    <xf numFmtId="164" fontId="0" fillId="0" borderId="15" xfId="0" applyNumberFormat="1" applyFont="1" applyFill="1" applyBorder="1"/>
    <xf numFmtId="164" fontId="0" fillId="0" borderId="15" xfId="0" applyNumberFormat="1" applyFont="1" applyFill="1" applyBorder="1"/>
    <xf numFmtId="0" fontId="0" fillId="0" borderId="0" xfId="0" applyFont="1" applyFill="1"/>
    <xf numFmtId="167" fontId="0" fillId="0" borderId="13" xfId="0" applyNumberFormat="1" applyFont="1" applyFill="1" applyBorder="1"/>
    <xf numFmtId="167" fontId="0" fillId="0" borderId="14" xfId="0" applyNumberFormat="1" applyFont="1" applyFill="1" applyBorder="1"/>
    <xf numFmtId="167" fontId="0" fillId="0" borderId="15" xfId="0" applyNumberFormat="1" applyFont="1" applyFill="1" applyBorder="1"/>
    <xf numFmtId="167" fontId="0" fillId="0" borderId="15" xfId="0" applyNumberForma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166" fontId="0" fillId="0" borderId="15" xfId="0" applyNumberFormat="1" applyFill="1" applyBorder="1"/>
    <xf numFmtId="166" fontId="8" fillId="0" borderId="13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7" fontId="0" fillId="0" borderId="0" xfId="0" applyNumberFormat="1" applyFill="1"/>
    <xf numFmtId="167" fontId="2" fillId="0" borderId="11" xfId="0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center" vertical="center" wrapText="1"/>
    </xf>
    <xf numFmtId="167" fontId="34" fillId="0" borderId="12" xfId="0" applyNumberFormat="1" applyFont="1" applyFill="1" applyBorder="1" applyAlignment="1">
      <alignment horizontal="right" wrapText="1"/>
    </xf>
    <xf numFmtId="167" fontId="2" fillId="0" borderId="16" xfId="0" applyNumberFormat="1" applyFont="1" applyFill="1" applyBorder="1" applyAlignment="1">
      <alignment horizontal="right" wrapText="1"/>
    </xf>
    <xf numFmtId="167" fontId="2" fillId="0" borderId="17" xfId="0" applyNumberFormat="1" applyFont="1" applyFill="1" applyBorder="1" applyAlignment="1">
      <alignment horizontal="right" wrapText="1"/>
    </xf>
    <xf numFmtId="167" fontId="2" fillId="0" borderId="18" xfId="0" applyNumberFormat="1" applyFont="1" applyFill="1" applyBorder="1" applyAlignment="1">
      <alignment horizontal="right" wrapText="1"/>
    </xf>
    <xf numFmtId="3" fontId="43" fillId="0" borderId="22" xfId="0" applyNumberFormat="1" applyFont="1" applyFill="1" applyBorder="1"/>
    <xf numFmtId="0" fontId="0" fillId="0" borderId="0" xfId="0" applyFont="1"/>
    <xf numFmtId="1" fontId="0" fillId="0" borderId="13" xfId="0" applyNumberFormat="1" applyFont="1" applyFill="1" applyBorder="1"/>
    <xf numFmtId="1" fontId="0" fillId="0" borderId="14" xfId="0" applyNumberFormat="1" applyFont="1" applyFill="1" applyBorder="1"/>
    <xf numFmtId="1" fontId="0" fillId="0" borderId="15" xfId="0" applyNumberFormat="1" applyFont="1" applyFill="1" applyBorder="1"/>
    <xf numFmtId="1" fontId="0" fillId="0" borderId="22" xfId="0" applyNumberFormat="1" applyFill="1" applyBorder="1"/>
    <xf numFmtId="0" fontId="2" fillId="0" borderId="13" xfId="0" applyFont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wrapText="1"/>
    </xf>
    <xf numFmtId="3" fontId="0" fillId="0" borderId="22" xfId="0" applyNumberFormat="1" applyFont="1" applyFill="1" applyBorder="1"/>
    <xf numFmtId="0" fontId="44" fillId="0" borderId="11" xfId="0" applyFont="1" applyBorder="1" applyAlignment="1">
      <alignment horizontal="center" wrapText="1"/>
    </xf>
    <xf numFmtId="166" fontId="43" fillId="0" borderId="20" xfId="0" applyNumberFormat="1" applyFont="1" applyFill="1" applyBorder="1"/>
    <xf numFmtId="166" fontId="43" fillId="0" borderId="21" xfId="0" applyNumberFormat="1" applyFont="1" applyFill="1" applyBorder="1"/>
    <xf numFmtId="166" fontId="43" fillId="0" borderId="22" xfId="0" applyNumberFormat="1" applyFont="1" applyFill="1" applyBorder="1"/>
    <xf numFmtId="0" fontId="43" fillId="0" borderId="14" xfId="0" applyFont="1" applyFill="1" applyBorder="1"/>
    <xf numFmtId="3" fontId="43" fillId="0" borderId="14" xfId="0" applyNumberFormat="1" applyFont="1" applyFill="1" applyBorder="1" applyAlignment="1">
      <alignment horizontal="right" wrapText="1"/>
    </xf>
    <xf numFmtId="3" fontId="43" fillId="0" borderId="15" xfId="0" applyNumberFormat="1" applyFont="1" applyFill="1" applyBorder="1" applyAlignment="1">
      <alignment horizontal="right" wrapText="1"/>
    </xf>
    <xf numFmtId="3" fontId="43" fillId="0" borderId="20" xfId="0" applyNumberFormat="1" applyFont="1" applyFill="1" applyBorder="1"/>
    <xf numFmtId="3" fontId="43" fillId="0" borderId="21" xfId="0" applyNumberFormat="1" applyFont="1" applyFill="1" applyBorder="1"/>
    <xf numFmtId="3" fontId="43" fillId="0" borderId="0" xfId="0" applyNumberFormat="1" applyFont="1" applyFill="1" applyBorder="1"/>
    <xf numFmtId="0" fontId="45" fillId="0" borderId="11" xfId="0" applyFont="1" applyBorder="1" applyAlignment="1">
      <alignment horizontal="right" wrapText="1"/>
    </xf>
    <xf numFmtId="0" fontId="46" fillId="0" borderId="13" xfId="0" applyFont="1" applyFill="1" applyBorder="1"/>
    <xf numFmtId="0" fontId="46" fillId="0" borderId="14" xfId="0" applyFont="1" applyFill="1" applyBorder="1"/>
    <xf numFmtId="0" fontId="46" fillId="0" borderId="15" xfId="0" applyFont="1" applyFill="1" applyBorder="1"/>
    <xf numFmtId="3" fontId="46" fillId="0" borderId="22" xfId="0" applyNumberFormat="1" applyFont="1" applyFill="1" applyBorder="1"/>
    <xf numFmtId="0" fontId="47" fillId="0" borderId="11" xfId="0" applyFont="1" applyBorder="1" applyAlignment="1">
      <alignment horizontal="right" wrapText="1"/>
    </xf>
    <xf numFmtId="0" fontId="48" fillId="0" borderId="13" xfId="0" applyFont="1" applyFill="1" applyBorder="1"/>
    <xf numFmtId="0" fontId="48" fillId="0" borderId="14" xfId="0" applyFont="1" applyFill="1" applyBorder="1"/>
    <xf numFmtId="0" fontId="48" fillId="0" borderId="15" xfId="0" applyFont="1" applyFill="1" applyBorder="1"/>
    <xf numFmtId="3" fontId="48" fillId="0" borderId="22" xfId="0" applyNumberFormat="1" applyFont="1" applyFill="1" applyBorder="1"/>
    <xf numFmtId="0" fontId="36" fillId="0" borderId="11" xfId="0" applyFont="1" applyFill="1" applyBorder="1" applyAlignment="1">
      <alignment horizontal="right" wrapText="1"/>
    </xf>
    <xf numFmtId="3" fontId="49" fillId="0" borderId="13" xfId="96" applyNumberFormat="1" applyFont="1" applyFill="1" applyBorder="1" applyAlignment="1">
      <alignment horizontal="right" vertical="center"/>
      <protection/>
    </xf>
    <xf numFmtId="3" fontId="49" fillId="0" borderId="14" xfId="96" applyNumberFormat="1" applyFont="1" applyFill="1" applyBorder="1" applyAlignment="1">
      <alignment horizontal="right" vertical="center"/>
      <protection/>
    </xf>
    <xf numFmtId="3" fontId="49" fillId="0" borderId="15" xfId="96" applyNumberFormat="1" applyFont="1" applyFill="1" applyBorder="1" applyAlignment="1">
      <alignment horizontal="right" vertical="center"/>
      <protection/>
    </xf>
    <xf numFmtId="3" fontId="49" fillId="0" borderId="22" xfId="0" applyNumberFormat="1" applyFont="1" applyFill="1" applyBorder="1"/>
    <xf numFmtId="0" fontId="50" fillId="0" borderId="11" xfId="0" applyFont="1" applyBorder="1" applyAlignment="1">
      <alignment horizontal="right" wrapText="1"/>
    </xf>
    <xf numFmtId="0" fontId="51" fillId="0" borderId="13" xfId="0" applyFont="1" applyFill="1" applyBorder="1"/>
    <xf numFmtId="0" fontId="51" fillId="0" borderId="14" xfId="0" applyFont="1" applyFill="1" applyBorder="1"/>
    <xf numFmtId="0" fontId="51" fillId="0" borderId="15" xfId="0" applyFont="1" applyFill="1" applyBorder="1"/>
    <xf numFmtId="3" fontId="51" fillId="0" borderId="22" xfId="0" applyNumberFormat="1" applyFont="1" applyFill="1" applyBorder="1"/>
    <xf numFmtId="0" fontId="52" fillId="0" borderId="11" xfId="0" applyFont="1" applyBorder="1" applyAlignment="1">
      <alignment horizontal="right" wrapText="1"/>
    </xf>
    <xf numFmtId="0" fontId="53" fillId="0" borderId="13" xfId="0" applyFont="1" applyFill="1" applyBorder="1"/>
    <xf numFmtId="0" fontId="53" fillId="0" borderId="14" xfId="0" applyFont="1" applyFill="1" applyBorder="1"/>
    <xf numFmtId="3" fontId="53" fillId="0" borderId="0" xfId="0" applyNumberFormat="1" applyFont="1" applyFill="1" applyBorder="1"/>
    <xf numFmtId="0" fontId="53" fillId="0" borderId="15" xfId="0" applyFont="1" applyFill="1" applyBorder="1"/>
    <xf numFmtId="3" fontId="53" fillId="0" borderId="22" xfId="0" applyNumberFormat="1" applyFont="1" applyFill="1" applyBorder="1"/>
    <xf numFmtId="0" fontId="53" fillId="0" borderId="0" xfId="0" applyFont="1"/>
    <xf numFmtId="0" fontId="13" fillId="8" borderId="0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xcel_BuiltIn_Percent" xfId="47"/>
    <cellStyle name="Heading" xfId="48"/>
    <cellStyle name="Heading1" xfId="49"/>
    <cellStyle name="Input" xfId="50"/>
    <cellStyle name="Migliaia" xfId="51"/>
    <cellStyle name="Migliaia [0] 2" xfId="52"/>
    <cellStyle name="Migliaia [0] 3" xfId="53"/>
    <cellStyle name="Migliaia 10" xfId="54"/>
    <cellStyle name="Migliaia 11" xfId="55"/>
    <cellStyle name="Migliaia 12" xfId="56"/>
    <cellStyle name="Migliaia 13" xfId="57"/>
    <cellStyle name="Migliaia 14" xfId="58"/>
    <cellStyle name="Migliaia 15" xfId="59"/>
    <cellStyle name="Migliaia 16" xfId="60"/>
    <cellStyle name="Migliaia 17" xfId="61"/>
    <cellStyle name="Migliaia 18" xfId="62"/>
    <cellStyle name="Migliaia 19" xfId="63"/>
    <cellStyle name="Migliaia 2" xfId="64"/>
    <cellStyle name="Migliaia 2 2" xfId="65"/>
    <cellStyle name="Migliaia 20" xfId="66"/>
    <cellStyle name="Migliaia 21" xfId="67"/>
    <cellStyle name="Migliaia 22" xfId="68"/>
    <cellStyle name="Migliaia 23" xfId="69"/>
    <cellStyle name="Migliaia 24" xfId="70"/>
    <cellStyle name="Migliaia 25" xfId="71"/>
    <cellStyle name="Migliaia 26" xfId="72"/>
    <cellStyle name="Migliaia 27" xfId="73"/>
    <cellStyle name="Migliaia 28" xfId="74"/>
    <cellStyle name="Migliaia 29" xfId="75"/>
    <cellStyle name="Migliaia 3" xfId="76"/>
    <cellStyle name="Migliaia 30" xfId="77"/>
    <cellStyle name="Migliaia 31" xfId="78"/>
    <cellStyle name="Migliaia 32" xfId="79"/>
    <cellStyle name="Migliaia 33" xfId="80"/>
    <cellStyle name="Migliaia 34" xfId="81"/>
    <cellStyle name="Migliaia 35" xfId="82"/>
    <cellStyle name="Migliaia 36" xfId="83"/>
    <cellStyle name="Migliaia 37" xfId="84"/>
    <cellStyle name="Migliaia 38" xfId="85"/>
    <cellStyle name="Migliaia 39" xfId="86"/>
    <cellStyle name="Migliaia 4" xfId="87"/>
    <cellStyle name="Migliaia 40" xfId="88"/>
    <cellStyle name="Migliaia 41" xfId="89"/>
    <cellStyle name="Migliaia 5" xfId="90"/>
    <cellStyle name="Migliaia 6" xfId="91"/>
    <cellStyle name="Migliaia 7" xfId="92"/>
    <cellStyle name="Migliaia 8" xfId="93"/>
    <cellStyle name="Migliaia 9" xfId="94"/>
    <cellStyle name="Neutrale" xfId="95"/>
    <cellStyle name="Normale 2" xfId="96"/>
    <cellStyle name="Normale 2 2" xfId="97"/>
    <cellStyle name="Normale 2 2 2" xfId="98"/>
    <cellStyle name="Normale 2 3" xfId="99"/>
    <cellStyle name="Normale 2 3 2" xfId="100"/>
    <cellStyle name="Normale 2 4" xfId="101"/>
    <cellStyle name="Normale 2 5" xfId="102"/>
    <cellStyle name="Normale 2 6" xfId="103"/>
    <cellStyle name="Normale 2 7" xfId="104"/>
    <cellStyle name="Normale 2 8" xfId="105"/>
    <cellStyle name="Normale 3" xfId="106"/>
    <cellStyle name="Normale 4" xfId="107"/>
    <cellStyle name="Normale 5" xfId="108"/>
    <cellStyle name="Normale 7" xfId="109"/>
    <cellStyle name="Nota 2" xfId="110"/>
    <cellStyle name="Output" xfId="111"/>
    <cellStyle name="Percentuale" xfId="112"/>
    <cellStyle name="Percentuale 2" xfId="113"/>
    <cellStyle name="Percentuale 2 2" xfId="114"/>
    <cellStyle name="Percentuale 3" xfId="115"/>
    <cellStyle name="Percentuale 4" xfId="116"/>
    <cellStyle name="Percentuale 5" xfId="117"/>
    <cellStyle name="Result" xfId="118"/>
    <cellStyle name="Result2" xfId="119"/>
    <cellStyle name="Testo avviso" xfId="120"/>
    <cellStyle name="Testo descrittivo" xfId="121"/>
    <cellStyle name="Titolo" xfId="122"/>
    <cellStyle name="Titolo 1" xfId="123"/>
    <cellStyle name="Titolo 2" xfId="124"/>
    <cellStyle name="Titolo 3" xfId="125"/>
    <cellStyle name="Titolo 4" xfId="126"/>
    <cellStyle name="Totale" xfId="127"/>
    <cellStyle name="Valore non valido" xfId="128"/>
    <cellStyle name="Valore valido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8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F2" sqref="F2"/>
    </sheetView>
  </sheetViews>
  <sheetFormatPr defaultColWidth="9.140625" defaultRowHeight="12.75"/>
  <cols>
    <col min="1" max="1" width="11.7109375" style="0" customWidth="1"/>
    <col min="2" max="2" width="27.28125" style="0" customWidth="1"/>
    <col min="3" max="23" width="10.7109375" style="1" customWidth="1"/>
    <col min="24" max="24" width="9.421875" style="0" bestFit="1" customWidth="1"/>
    <col min="26" max="26" width="12.28125" style="0" bestFit="1" customWidth="1"/>
  </cols>
  <sheetData>
    <row r="2" spans="1:2" ht="15">
      <c r="A2" s="180" t="s">
        <v>78</v>
      </c>
      <c r="B2" s="180"/>
    </row>
    <row r="3" ht="13.5" thickBot="1"/>
    <row r="4" spans="1:24" ht="27" thickBot="1" thickTop="1">
      <c r="A4" s="181" t="s">
        <v>89</v>
      </c>
      <c r="B4" s="48" t="s">
        <v>0</v>
      </c>
      <c r="C4" s="49" t="s">
        <v>20</v>
      </c>
      <c r="D4" s="50" t="s">
        <v>21</v>
      </c>
      <c r="E4" s="50" t="s">
        <v>23</v>
      </c>
      <c r="F4" s="50" t="s">
        <v>24</v>
      </c>
      <c r="G4" s="50" t="s">
        <v>25</v>
      </c>
      <c r="H4" s="50" t="s">
        <v>26</v>
      </c>
      <c r="I4" s="50" t="s">
        <v>27</v>
      </c>
      <c r="J4" s="50" t="s">
        <v>22</v>
      </c>
      <c r="K4" s="50" t="s">
        <v>33</v>
      </c>
      <c r="L4" s="50" t="s">
        <v>60</v>
      </c>
      <c r="M4" s="50" t="s">
        <v>28</v>
      </c>
      <c r="N4" s="50" t="s">
        <v>59</v>
      </c>
      <c r="O4" s="50" t="s">
        <v>29</v>
      </c>
      <c r="P4" s="50" t="s">
        <v>30</v>
      </c>
      <c r="Q4" s="50" t="s">
        <v>58</v>
      </c>
      <c r="R4" s="50" t="s">
        <v>57</v>
      </c>
      <c r="S4" s="50" t="s">
        <v>66</v>
      </c>
      <c r="T4" s="50" t="s">
        <v>43</v>
      </c>
      <c r="U4" s="50" t="s">
        <v>67</v>
      </c>
      <c r="V4" s="50" t="s">
        <v>31</v>
      </c>
      <c r="W4" s="50" t="s">
        <v>32</v>
      </c>
      <c r="X4" s="54" t="s">
        <v>68</v>
      </c>
    </row>
    <row r="5" spans="1:24" s="1" customFormat="1" ht="13.5" thickTop="1">
      <c r="A5" s="101" t="s">
        <v>61</v>
      </c>
      <c r="B5" s="102" t="s">
        <v>1</v>
      </c>
      <c r="C5" s="103">
        <v>21029</v>
      </c>
      <c r="D5" s="104">
        <v>13872</v>
      </c>
      <c r="E5" s="104">
        <v>35176</v>
      </c>
      <c r="F5" s="104">
        <v>11175</v>
      </c>
      <c r="G5" s="104">
        <v>22162</v>
      </c>
      <c r="H5" s="104">
        <v>15742</v>
      </c>
      <c r="I5" s="104">
        <v>131091</v>
      </c>
      <c r="J5" s="104">
        <v>8349</v>
      </c>
      <c r="K5" s="104">
        <v>3523</v>
      </c>
      <c r="L5" s="104">
        <v>2623</v>
      </c>
      <c r="M5" s="104">
        <v>4729</v>
      </c>
      <c r="N5" s="104">
        <v>2319</v>
      </c>
      <c r="O5" s="104">
        <v>6475</v>
      </c>
      <c r="P5" s="104">
        <v>5723</v>
      </c>
      <c r="Q5" s="104">
        <v>9714</v>
      </c>
      <c r="R5" s="104">
        <v>11553</v>
      </c>
      <c r="S5" s="104">
        <v>7503</v>
      </c>
      <c r="T5" s="104">
        <v>9879</v>
      </c>
      <c r="U5" s="104">
        <v>6905</v>
      </c>
      <c r="V5" s="104">
        <v>7559</v>
      </c>
      <c r="W5" s="105">
        <v>3654</v>
      </c>
      <c r="X5" s="53">
        <f>SUM(C5:W5)</f>
        <v>340755</v>
      </c>
    </row>
    <row r="6" spans="1:24" s="112" customFormat="1" ht="12.75">
      <c r="A6" s="106"/>
      <c r="B6" s="6" t="s">
        <v>34</v>
      </c>
      <c r="C6" s="107">
        <v>311.6631</v>
      </c>
      <c r="D6" s="108">
        <v>174.75300000000001</v>
      </c>
      <c r="E6" s="109">
        <v>64.7416</v>
      </c>
      <c r="F6" s="109">
        <v>169.2712</v>
      </c>
      <c r="G6" s="109">
        <v>283.7462</v>
      </c>
      <c r="H6" s="109">
        <v>157.0042</v>
      </c>
      <c r="I6" s="109">
        <v>405.1396</v>
      </c>
      <c r="J6" s="109">
        <v>116.18180000000001</v>
      </c>
      <c r="K6" s="109">
        <v>26.6198</v>
      </c>
      <c r="L6" s="109">
        <v>108.3383</v>
      </c>
      <c r="M6" s="109">
        <v>34.436800000000005</v>
      </c>
      <c r="N6" s="109">
        <v>22.7072</v>
      </c>
      <c r="O6" s="109">
        <v>84.2987</v>
      </c>
      <c r="P6" s="109">
        <v>173.3408</v>
      </c>
      <c r="Q6" s="109">
        <v>80.23230000000001</v>
      </c>
      <c r="R6" s="109">
        <v>126.6429</v>
      </c>
      <c r="S6" s="109">
        <v>111.8219</v>
      </c>
      <c r="T6" s="109">
        <v>51.0347</v>
      </c>
      <c r="U6" s="109">
        <v>43.0587</v>
      </c>
      <c r="V6" s="109">
        <v>42.0182</v>
      </c>
      <c r="W6" s="110">
        <v>40.3269</v>
      </c>
      <c r="X6" s="111">
        <f>SUM(C6:W6)</f>
        <v>2627.3779</v>
      </c>
    </row>
    <row r="7" spans="1:24" s="1" customFormat="1" ht="12.75">
      <c r="A7" s="106"/>
      <c r="B7" s="40" t="s">
        <v>2</v>
      </c>
      <c r="C7" s="113">
        <f>C5/C6</f>
        <v>67.47349942935176</v>
      </c>
      <c r="D7" s="114">
        <f aca="true" t="shared" si="0" ref="D7:J7">D5/D6</f>
        <v>79.38061149164821</v>
      </c>
      <c r="E7" s="114">
        <f t="shared" si="0"/>
        <v>543.3291732054814</v>
      </c>
      <c r="F7" s="114">
        <f t="shared" si="0"/>
        <v>66.01831853262694</v>
      </c>
      <c r="G7" s="114">
        <f t="shared" si="0"/>
        <v>78.10501074551836</v>
      </c>
      <c r="H7" s="114">
        <f t="shared" si="0"/>
        <v>100.26483367960857</v>
      </c>
      <c r="I7" s="114">
        <f t="shared" si="0"/>
        <v>323.5699497160979</v>
      </c>
      <c r="J7" s="114">
        <f t="shared" si="0"/>
        <v>71.8615135933511</v>
      </c>
      <c r="K7" s="114">
        <f>K5/K6</f>
        <v>132.34509650711124</v>
      </c>
      <c r="L7" s="114">
        <f aca="true" t="shared" si="1" ref="L7:X7">L5/L6</f>
        <v>24.211197702013045</v>
      </c>
      <c r="M7" s="114">
        <f t="shared" si="1"/>
        <v>137.32402546113457</v>
      </c>
      <c r="N7" s="114">
        <f t="shared" si="1"/>
        <v>102.12619785794814</v>
      </c>
      <c r="O7" s="114">
        <f t="shared" si="1"/>
        <v>76.81019992004622</v>
      </c>
      <c r="P7" s="114">
        <f t="shared" si="1"/>
        <v>33.015885469549005</v>
      </c>
      <c r="Q7" s="114">
        <f t="shared" si="1"/>
        <v>121.07343301887144</v>
      </c>
      <c r="R7" s="114">
        <f t="shared" si="1"/>
        <v>91.22501142977617</v>
      </c>
      <c r="S7" s="114">
        <f t="shared" si="1"/>
        <v>67.09776886280773</v>
      </c>
      <c r="T7" s="114">
        <f t="shared" si="1"/>
        <v>193.57417600181836</v>
      </c>
      <c r="U7" s="114">
        <f>U5/U6</f>
        <v>160.36248191422408</v>
      </c>
      <c r="V7" s="114">
        <f t="shared" si="1"/>
        <v>179.8982345745415</v>
      </c>
      <c r="W7" s="115">
        <f t="shared" si="1"/>
        <v>90.60949391101225</v>
      </c>
      <c r="X7" s="116">
        <f t="shared" si="1"/>
        <v>129.6939431514591</v>
      </c>
    </row>
    <row r="8" spans="1:24" s="1" customFormat="1" ht="12.75">
      <c r="A8" s="106"/>
      <c r="B8" s="40" t="s">
        <v>35</v>
      </c>
      <c r="C8" s="117">
        <v>2462</v>
      </c>
      <c r="D8" s="118">
        <v>1766</v>
      </c>
      <c r="E8" s="118">
        <v>3787</v>
      </c>
      <c r="F8" s="118">
        <v>984</v>
      </c>
      <c r="G8" s="118">
        <v>1458</v>
      </c>
      <c r="H8" s="118">
        <v>944</v>
      </c>
      <c r="I8" s="118">
        <v>15836</v>
      </c>
      <c r="J8" s="118">
        <v>673</v>
      </c>
      <c r="K8" s="118">
        <v>61</v>
      </c>
      <c r="L8" s="118">
        <v>202</v>
      </c>
      <c r="M8" s="118">
        <v>233</v>
      </c>
      <c r="N8" s="118">
        <v>195</v>
      </c>
      <c r="O8" s="118">
        <v>385</v>
      </c>
      <c r="P8" s="118">
        <v>422</v>
      </c>
      <c r="Q8" s="118">
        <v>961</v>
      </c>
      <c r="R8" s="118">
        <v>2091</v>
      </c>
      <c r="S8" s="118">
        <v>766</v>
      </c>
      <c r="T8" s="118">
        <v>1002</v>
      </c>
      <c r="U8" s="118">
        <v>654</v>
      </c>
      <c r="V8" s="118">
        <v>483</v>
      </c>
      <c r="W8" s="119">
        <v>294</v>
      </c>
      <c r="X8" s="53">
        <f>SUM(C8:W8)</f>
        <v>35659</v>
      </c>
    </row>
    <row r="9" spans="1:24" s="1" customFormat="1" ht="12.75" customHeight="1">
      <c r="A9" s="106"/>
      <c r="B9" s="40" t="s">
        <v>3</v>
      </c>
      <c r="C9" s="120">
        <f>C8/C5</f>
        <v>0.11707641827951876</v>
      </c>
      <c r="D9" s="121">
        <f aca="true" t="shared" si="2" ref="D9:X9">D8/D5</f>
        <v>0.12730680507497116</v>
      </c>
      <c r="E9" s="121">
        <f t="shared" si="2"/>
        <v>0.10765863088469411</v>
      </c>
      <c r="F9" s="121">
        <f t="shared" si="2"/>
        <v>0.08805369127516778</v>
      </c>
      <c r="G9" s="121">
        <f t="shared" si="2"/>
        <v>0.06578828625575309</v>
      </c>
      <c r="H9" s="121">
        <f t="shared" si="2"/>
        <v>0.05996696734849447</v>
      </c>
      <c r="I9" s="121">
        <f t="shared" si="2"/>
        <v>0.12080158058142818</v>
      </c>
      <c r="J9" s="121">
        <f t="shared" si="2"/>
        <v>0.08060845610252725</v>
      </c>
      <c r="K9" s="121">
        <f>K8/K5</f>
        <v>0.01731478853250071</v>
      </c>
      <c r="L9" s="121">
        <f t="shared" si="2"/>
        <v>0.0770110560426992</v>
      </c>
      <c r="M9" s="121">
        <f t="shared" si="2"/>
        <v>0.04927045887079721</v>
      </c>
      <c r="N9" s="121">
        <f t="shared" si="2"/>
        <v>0.08408796895213454</v>
      </c>
      <c r="O9" s="121">
        <f t="shared" si="2"/>
        <v>0.05945945945945946</v>
      </c>
      <c r="P9" s="121">
        <f t="shared" si="2"/>
        <v>0.07373755023589026</v>
      </c>
      <c r="Q9" s="121">
        <f t="shared" si="2"/>
        <v>0.09892938027589046</v>
      </c>
      <c r="R9" s="121">
        <f t="shared" si="2"/>
        <v>0.18099195014282005</v>
      </c>
      <c r="S9" s="121">
        <f t="shared" si="2"/>
        <v>0.10209249633479942</v>
      </c>
      <c r="T9" s="121">
        <f t="shared" si="2"/>
        <v>0.1014272699665958</v>
      </c>
      <c r="U9" s="121">
        <f>U8/U5</f>
        <v>0.0947139753801593</v>
      </c>
      <c r="V9" s="121">
        <f t="shared" si="2"/>
        <v>0.06389734091811086</v>
      </c>
      <c r="W9" s="122">
        <f t="shared" si="2"/>
        <v>0.08045977011494253</v>
      </c>
      <c r="X9" s="122">
        <f t="shared" si="2"/>
        <v>0.10464703379260759</v>
      </c>
    </row>
    <row r="10" spans="1:24" s="126" customFormat="1" ht="12.75">
      <c r="A10" s="106"/>
      <c r="B10" s="40" t="s">
        <v>39</v>
      </c>
      <c r="C10" s="123" t="s">
        <v>40</v>
      </c>
      <c r="D10" s="124" t="s">
        <v>42</v>
      </c>
      <c r="E10" s="124" t="s">
        <v>42</v>
      </c>
      <c r="F10" s="124" t="s">
        <v>41</v>
      </c>
      <c r="G10" s="124" t="s">
        <v>41</v>
      </c>
      <c r="H10" s="124" t="s">
        <v>41</v>
      </c>
      <c r="I10" s="124" t="s">
        <v>41</v>
      </c>
      <c r="J10" s="124" t="s">
        <v>41</v>
      </c>
      <c r="K10" s="124" t="s">
        <v>41</v>
      </c>
      <c r="L10" s="124" t="s">
        <v>41</v>
      </c>
      <c r="M10" s="124" t="s">
        <v>41</v>
      </c>
      <c r="N10" s="124" t="s">
        <v>41</v>
      </c>
      <c r="O10" s="124" t="s">
        <v>42</v>
      </c>
      <c r="P10" s="124" t="s">
        <v>41</v>
      </c>
      <c r="Q10" s="124" t="s">
        <v>41</v>
      </c>
      <c r="R10" s="124" t="s">
        <v>40</v>
      </c>
      <c r="S10" s="124" t="s">
        <v>41</v>
      </c>
      <c r="T10" s="124" t="s">
        <v>42</v>
      </c>
      <c r="U10" s="124" t="s">
        <v>41</v>
      </c>
      <c r="V10" s="124" t="s">
        <v>42</v>
      </c>
      <c r="W10" s="125" t="s">
        <v>41</v>
      </c>
      <c r="X10" s="125" t="s">
        <v>41</v>
      </c>
    </row>
    <row r="11" spans="1:24" s="1" customFormat="1" ht="12.75">
      <c r="A11" s="106"/>
      <c r="B11" s="40" t="s">
        <v>74</v>
      </c>
      <c r="C11" s="15">
        <v>6049</v>
      </c>
      <c r="D11" s="16">
        <v>4074</v>
      </c>
      <c r="E11" s="16">
        <v>8088</v>
      </c>
      <c r="F11" s="16">
        <v>3590</v>
      </c>
      <c r="G11" s="16">
        <v>6298</v>
      </c>
      <c r="H11" s="16">
        <v>5278</v>
      </c>
      <c r="I11" s="16">
        <v>37027</v>
      </c>
      <c r="J11" s="16">
        <v>2673</v>
      </c>
      <c r="K11" s="16">
        <v>1058</v>
      </c>
      <c r="L11" s="16">
        <v>927</v>
      </c>
      <c r="M11" s="16">
        <v>1361</v>
      </c>
      <c r="N11" s="16">
        <v>717</v>
      </c>
      <c r="O11" s="16">
        <v>2068</v>
      </c>
      <c r="P11" s="16">
        <v>1869</v>
      </c>
      <c r="Q11" s="16">
        <v>2219</v>
      </c>
      <c r="R11" s="16">
        <v>3346</v>
      </c>
      <c r="S11" s="16">
        <v>2657</v>
      </c>
      <c r="T11" s="16">
        <v>2529</v>
      </c>
      <c r="U11" s="16">
        <v>2142</v>
      </c>
      <c r="V11" s="16">
        <v>1965</v>
      </c>
      <c r="W11" s="17">
        <v>1120</v>
      </c>
      <c r="X11" s="17">
        <f>SUM(C11:W11)</f>
        <v>97055</v>
      </c>
    </row>
    <row r="12" spans="1:24" s="1" customFormat="1" ht="12.75">
      <c r="A12" s="106"/>
      <c r="B12" s="40" t="s">
        <v>36</v>
      </c>
      <c r="C12" s="15">
        <v>3165</v>
      </c>
      <c r="D12" s="16">
        <v>2058</v>
      </c>
      <c r="E12" s="16">
        <v>6565</v>
      </c>
      <c r="F12" s="16">
        <v>1367</v>
      </c>
      <c r="G12" s="16">
        <v>2968</v>
      </c>
      <c r="H12" s="16">
        <v>1935</v>
      </c>
      <c r="I12" s="16">
        <v>18514</v>
      </c>
      <c r="J12" s="16">
        <v>1025</v>
      </c>
      <c r="K12" s="16">
        <v>513</v>
      </c>
      <c r="L12" s="16">
        <v>316</v>
      </c>
      <c r="M12" s="16">
        <v>682</v>
      </c>
      <c r="N12" s="16">
        <v>355</v>
      </c>
      <c r="O12" s="16">
        <v>834</v>
      </c>
      <c r="P12" s="16">
        <v>686</v>
      </c>
      <c r="Q12" s="16">
        <v>1734</v>
      </c>
      <c r="R12" s="16">
        <v>1766</v>
      </c>
      <c r="S12" s="16">
        <v>889</v>
      </c>
      <c r="T12" s="16">
        <v>1693</v>
      </c>
      <c r="U12" s="16">
        <v>927</v>
      </c>
      <c r="V12" s="16">
        <v>1229</v>
      </c>
      <c r="W12" s="17">
        <v>493</v>
      </c>
      <c r="X12" s="17">
        <f>SUM(C12:W12)</f>
        <v>49714</v>
      </c>
    </row>
    <row r="13" spans="1:24" s="127" customFormat="1" ht="12.75">
      <c r="A13" s="106"/>
      <c r="B13" s="40" t="s">
        <v>37</v>
      </c>
      <c r="C13" s="15">
        <v>2329</v>
      </c>
      <c r="D13" s="16">
        <v>1505</v>
      </c>
      <c r="E13" s="16">
        <v>4819</v>
      </c>
      <c r="F13" s="16">
        <v>979</v>
      </c>
      <c r="G13" s="16">
        <v>2107</v>
      </c>
      <c r="H13" s="16">
        <v>1337</v>
      </c>
      <c r="I13" s="16">
        <v>13399</v>
      </c>
      <c r="J13" s="16">
        <v>694</v>
      </c>
      <c r="K13" s="16">
        <v>363</v>
      </c>
      <c r="L13" s="16">
        <v>223</v>
      </c>
      <c r="M13" s="16">
        <v>508</v>
      </c>
      <c r="N13" s="16">
        <v>268</v>
      </c>
      <c r="O13" s="16">
        <v>599</v>
      </c>
      <c r="P13" s="16">
        <v>479</v>
      </c>
      <c r="Q13" s="16">
        <v>1273</v>
      </c>
      <c r="R13" s="16">
        <v>1285</v>
      </c>
      <c r="S13" s="16">
        <v>626</v>
      </c>
      <c r="T13" s="16">
        <v>1239</v>
      </c>
      <c r="U13" s="16">
        <v>696</v>
      </c>
      <c r="V13" s="16">
        <v>927</v>
      </c>
      <c r="W13" s="17">
        <v>341</v>
      </c>
      <c r="X13" s="17">
        <f>SUM(C13:W13)</f>
        <v>35996</v>
      </c>
    </row>
    <row r="14" spans="1:24" s="127" customFormat="1" ht="12.75">
      <c r="A14" s="106"/>
      <c r="B14" s="128" t="s">
        <v>38</v>
      </c>
      <c r="C14" s="18">
        <f>C11/C13</f>
        <v>2.597252039501932</v>
      </c>
      <c r="D14" s="19">
        <f aca="true" t="shared" si="3" ref="D14:X14">D11/D13</f>
        <v>2.7069767441860466</v>
      </c>
      <c r="E14" s="19">
        <f t="shared" si="3"/>
        <v>1.6783565054990661</v>
      </c>
      <c r="F14" s="19">
        <f t="shared" si="3"/>
        <v>3.6670071501532178</v>
      </c>
      <c r="G14" s="19">
        <f t="shared" si="3"/>
        <v>2.989084005695301</v>
      </c>
      <c r="H14" s="19">
        <f t="shared" si="3"/>
        <v>3.9476439790575917</v>
      </c>
      <c r="I14" s="19">
        <f t="shared" si="3"/>
        <v>2.763415180237331</v>
      </c>
      <c r="J14" s="19">
        <f t="shared" si="3"/>
        <v>3.851585014409222</v>
      </c>
      <c r="K14" s="19">
        <f>K11/K13</f>
        <v>2.9146005509641872</v>
      </c>
      <c r="L14" s="19">
        <f t="shared" si="3"/>
        <v>4.15695067264574</v>
      </c>
      <c r="M14" s="19">
        <f t="shared" si="3"/>
        <v>2.6791338582677167</v>
      </c>
      <c r="N14" s="19">
        <f t="shared" si="3"/>
        <v>2.675373134328358</v>
      </c>
      <c r="O14" s="19">
        <f t="shared" si="3"/>
        <v>3.4524207011686143</v>
      </c>
      <c r="P14" s="19">
        <f t="shared" si="3"/>
        <v>3.9018789144050103</v>
      </c>
      <c r="Q14" s="19">
        <f t="shared" si="3"/>
        <v>1.7431264728986646</v>
      </c>
      <c r="R14" s="19">
        <f t="shared" si="3"/>
        <v>2.6038910505836577</v>
      </c>
      <c r="S14" s="19">
        <f t="shared" si="3"/>
        <v>4.244408945686901</v>
      </c>
      <c r="T14" s="19">
        <f t="shared" si="3"/>
        <v>2.0411622276029058</v>
      </c>
      <c r="U14" s="19">
        <f>U11/U13</f>
        <v>3.0775862068965516</v>
      </c>
      <c r="V14" s="19">
        <f t="shared" si="3"/>
        <v>2.1197411003236244</v>
      </c>
      <c r="W14" s="20">
        <f t="shared" si="3"/>
        <v>3.2844574780058653</v>
      </c>
      <c r="X14" s="20">
        <f t="shared" si="3"/>
        <v>2.6962718079786643</v>
      </c>
    </row>
    <row r="15" spans="1:24" s="127" customFormat="1" ht="13.5" thickBot="1">
      <c r="A15" s="129"/>
      <c r="B15" s="130" t="s">
        <v>91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3"/>
      <c r="X15" s="133"/>
    </row>
    <row r="16" spans="1:24" ht="13.5" thickTop="1">
      <c r="A16" s="92" t="s">
        <v>90</v>
      </c>
      <c r="B16" s="4" t="s">
        <v>80</v>
      </c>
      <c r="C16" s="83">
        <v>1761</v>
      </c>
      <c r="D16" s="84">
        <v>1262</v>
      </c>
      <c r="E16" s="84">
        <v>2909</v>
      </c>
      <c r="F16" s="84">
        <v>979</v>
      </c>
      <c r="G16" s="84">
        <v>2835</v>
      </c>
      <c r="H16" s="84">
        <v>1322</v>
      </c>
      <c r="I16" s="84">
        <v>11217</v>
      </c>
      <c r="J16" s="84">
        <v>729</v>
      </c>
      <c r="K16" s="84">
        <v>1260</v>
      </c>
      <c r="L16" s="84">
        <v>223</v>
      </c>
      <c r="M16" s="84">
        <v>356</v>
      </c>
      <c r="N16" s="84">
        <v>225</v>
      </c>
      <c r="O16" s="84">
        <v>854</v>
      </c>
      <c r="P16" s="84">
        <v>500</v>
      </c>
      <c r="Q16" s="84">
        <v>700</v>
      </c>
      <c r="R16" s="84">
        <v>943</v>
      </c>
      <c r="S16" s="84">
        <v>703</v>
      </c>
      <c r="T16" s="84">
        <v>802</v>
      </c>
      <c r="U16" s="84">
        <v>492</v>
      </c>
      <c r="V16" s="84">
        <v>504</v>
      </c>
      <c r="W16" s="85">
        <v>362</v>
      </c>
      <c r="X16" s="134">
        <f>SUM(C16:W16)</f>
        <v>30938</v>
      </c>
    </row>
    <row r="17" spans="1:24" s="2" customFormat="1" ht="12.75">
      <c r="A17" s="93"/>
      <c r="B17" s="6" t="str">
        <f>B6</f>
        <v>Superficie territoriale (km)</v>
      </c>
      <c r="C17" s="98">
        <f aca="true" t="shared" si="4" ref="C17:W17">C6</f>
        <v>311.6631</v>
      </c>
      <c r="D17" s="99">
        <f t="shared" si="4"/>
        <v>174.75300000000001</v>
      </c>
      <c r="E17" s="99">
        <f t="shared" si="4"/>
        <v>64.7416</v>
      </c>
      <c r="F17" s="99">
        <f t="shared" si="4"/>
        <v>169.2712</v>
      </c>
      <c r="G17" s="99">
        <f t="shared" si="4"/>
        <v>283.7462</v>
      </c>
      <c r="H17" s="99">
        <f t="shared" si="4"/>
        <v>157.0042</v>
      </c>
      <c r="I17" s="99">
        <f t="shared" si="4"/>
        <v>405.1396</v>
      </c>
      <c r="J17" s="99">
        <f t="shared" si="4"/>
        <v>116.18180000000001</v>
      </c>
      <c r="K17" s="99">
        <f>K6</f>
        <v>26.6198</v>
      </c>
      <c r="L17" s="99">
        <f t="shared" si="4"/>
        <v>108.3383</v>
      </c>
      <c r="M17" s="99">
        <f t="shared" si="4"/>
        <v>34.436800000000005</v>
      </c>
      <c r="N17" s="99">
        <f t="shared" si="4"/>
        <v>22.7072</v>
      </c>
      <c r="O17" s="99">
        <f t="shared" si="4"/>
        <v>84.2987</v>
      </c>
      <c r="P17" s="99">
        <f t="shared" si="4"/>
        <v>173.3408</v>
      </c>
      <c r="Q17" s="99">
        <f t="shared" si="4"/>
        <v>80.23230000000001</v>
      </c>
      <c r="R17" s="99">
        <f t="shared" si="4"/>
        <v>126.6429</v>
      </c>
      <c r="S17" s="99">
        <f t="shared" si="4"/>
        <v>111.8219</v>
      </c>
      <c r="T17" s="99">
        <f t="shared" si="4"/>
        <v>51.0347</v>
      </c>
      <c r="U17" s="99">
        <f>U6</f>
        <v>43.0587</v>
      </c>
      <c r="V17" s="99">
        <f t="shared" si="4"/>
        <v>42.0182</v>
      </c>
      <c r="W17" s="100">
        <f t="shared" si="4"/>
        <v>40.3269</v>
      </c>
      <c r="X17" s="39">
        <f>SUM(C17:W17)</f>
        <v>2627.3779</v>
      </c>
    </row>
    <row r="18" spans="1:24" s="2" customFormat="1" ht="12.75">
      <c r="A18" s="93"/>
      <c r="B18" s="6" t="s">
        <v>4</v>
      </c>
      <c r="C18" s="89">
        <v>445</v>
      </c>
      <c r="D18" s="90">
        <v>291</v>
      </c>
      <c r="E18" s="90">
        <v>661</v>
      </c>
      <c r="F18" s="90">
        <v>235</v>
      </c>
      <c r="G18" s="90">
        <v>868</v>
      </c>
      <c r="H18" s="90">
        <v>278</v>
      </c>
      <c r="I18" s="90">
        <v>3099</v>
      </c>
      <c r="J18" s="90">
        <v>152</v>
      </c>
      <c r="K18" s="90">
        <v>67</v>
      </c>
      <c r="L18" s="90">
        <v>86</v>
      </c>
      <c r="M18" s="90">
        <v>71</v>
      </c>
      <c r="N18" s="90">
        <v>45</v>
      </c>
      <c r="O18" s="90">
        <v>98</v>
      </c>
      <c r="P18" s="90">
        <v>175</v>
      </c>
      <c r="Q18" s="90">
        <v>132</v>
      </c>
      <c r="R18" s="90">
        <v>169</v>
      </c>
      <c r="S18" s="90">
        <v>117</v>
      </c>
      <c r="T18" s="90">
        <v>192</v>
      </c>
      <c r="U18" s="90">
        <v>123</v>
      </c>
      <c r="V18" s="90">
        <v>110</v>
      </c>
      <c r="W18" s="91">
        <v>66</v>
      </c>
      <c r="X18" s="88">
        <f>SUM(C18:W18)</f>
        <v>7480</v>
      </c>
    </row>
    <row r="19" spans="1:24" s="2" customFormat="1" ht="12.75">
      <c r="A19" s="93"/>
      <c r="B19" s="6" t="s">
        <v>5</v>
      </c>
      <c r="C19" s="136">
        <f>C16/C17</f>
        <v>5.650332041232986</v>
      </c>
      <c r="D19" s="137">
        <f aca="true" t="shared" si="5" ref="D19:W19">D16/D17</f>
        <v>7.221621374168111</v>
      </c>
      <c r="E19" s="137">
        <f t="shared" si="5"/>
        <v>44.93247000383061</v>
      </c>
      <c r="F19" s="137">
        <f t="shared" si="5"/>
        <v>5.783618241023872</v>
      </c>
      <c r="G19" s="137">
        <f t="shared" si="5"/>
        <v>9.99132323181773</v>
      </c>
      <c r="H19" s="137">
        <f t="shared" si="5"/>
        <v>8.42015691299978</v>
      </c>
      <c r="I19" s="137">
        <f t="shared" si="5"/>
        <v>27.686752911835825</v>
      </c>
      <c r="J19" s="137">
        <f t="shared" si="5"/>
        <v>6.274648869272123</v>
      </c>
      <c r="K19" s="137">
        <f>K16/K17</f>
        <v>47.333188078047165</v>
      </c>
      <c r="L19" s="137">
        <f t="shared" si="5"/>
        <v>2.0583671702435797</v>
      </c>
      <c r="M19" s="137">
        <f t="shared" si="5"/>
        <v>10.33777819077266</v>
      </c>
      <c r="N19" s="137">
        <f t="shared" si="5"/>
        <v>9.908751409244644</v>
      </c>
      <c r="O19" s="137">
        <f t="shared" si="5"/>
        <v>10.130642584049339</v>
      </c>
      <c r="P19" s="137">
        <f t="shared" si="5"/>
        <v>2.8844911296128783</v>
      </c>
      <c r="Q19" s="137">
        <f t="shared" si="5"/>
        <v>8.724665751823142</v>
      </c>
      <c r="R19" s="137">
        <f t="shared" si="5"/>
        <v>7.44613397197948</v>
      </c>
      <c r="S19" s="137">
        <f t="shared" si="5"/>
        <v>6.286782821611867</v>
      </c>
      <c r="T19" s="137">
        <f t="shared" si="5"/>
        <v>15.714797970792421</v>
      </c>
      <c r="U19" s="137">
        <f>U16/U17</f>
        <v>11.426262288457384</v>
      </c>
      <c r="V19" s="137">
        <f t="shared" si="5"/>
        <v>11.994802252357312</v>
      </c>
      <c r="W19" s="138">
        <f t="shared" si="5"/>
        <v>8.976638422492183</v>
      </c>
      <c r="X19" s="139">
        <f>SUM(C19:W19)</f>
        <v>269.18422562766506</v>
      </c>
    </row>
    <row r="20" spans="1:24" s="3" customFormat="1" ht="12.75">
      <c r="A20" s="93"/>
      <c r="B20" s="7" t="s">
        <v>53</v>
      </c>
      <c r="C20" s="80">
        <v>193</v>
      </c>
      <c r="D20" s="81">
        <v>188</v>
      </c>
      <c r="E20" s="81">
        <v>642</v>
      </c>
      <c r="F20" s="81">
        <v>112</v>
      </c>
      <c r="G20" s="81">
        <v>445</v>
      </c>
      <c r="H20" s="81">
        <v>133</v>
      </c>
      <c r="I20" s="81">
        <v>2886</v>
      </c>
      <c r="J20" s="81">
        <v>77</v>
      </c>
      <c r="K20" s="81">
        <v>28</v>
      </c>
      <c r="L20" s="81">
        <v>21</v>
      </c>
      <c r="M20" s="81">
        <v>50</v>
      </c>
      <c r="N20" s="81">
        <v>38</v>
      </c>
      <c r="O20" s="81">
        <v>79</v>
      </c>
      <c r="P20" s="81">
        <v>64</v>
      </c>
      <c r="Q20" s="81">
        <v>92</v>
      </c>
      <c r="R20" s="81">
        <v>140</v>
      </c>
      <c r="S20" s="81">
        <v>76</v>
      </c>
      <c r="T20" s="81">
        <v>173</v>
      </c>
      <c r="U20" s="81">
        <v>56</v>
      </c>
      <c r="V20" s="81">
        <v>72</v>
      </c>
      <c r="W20" s="82">
        <v>37</v>
      </c>
      <c r="X20" s="88">
        <f>SUM(C20:W20)</f>
        <v>5602</v>
      </c>
    </row>
    <row r="21" spans="1:24" s="2" customFormat="1" ht="12.75">
      <c r="A21" s="93"/>
      <c r="B21" s="6" t="s">
        <v>44</v>
      </c>
      <c r="C21" s="27">
        <f>+C20/C16</f>
        <v>0.10959681998864282</v>
      </c>
      <c r="D21" s="28">
        <f aca="true" t="shared" si="6" ref="D21:W21">+D20/D16</f>
        <v>0.14896988906497624</v>
      </c>
      <c r="E21" s="28">
        <f t="shared" si="6"/>
        <v>0.22069439669989688</v>
      </c>
      <c r="F21" s="28">
        <f t="shared" si="6"/>
        <v>0.11440245148110317</v>
      </c>
      <c r="G21" s="28">
        <f t="shared" si="6"/>
        <v>0.15696649029982362</v>
      </c>
      <c r="H21" s="28">
        <f t="shared" si="6"/>
        <v>0.10060514372163389</v>
      </c>
      <c r="I21" s="28">
        <f t="shared" si="6"/>
        <v>0.25728804493179996</v>
      </c>
      <c r="J21" s="28">
        <f t="shared" si="6"/>
        <v>0.1056241426611797</v>
      </c>
      <c r="K21" s="28">
        <f>+K20/K16</f>
        <v>0.022222222222222223</v>
      </c>
      <c r="L21" s="28">
        <f t="shared" si="6"/>
        <v>0.09417040358744394</v>
      </c>
      <c r="M21" s="28">
        <f t="shared" si="6"/>
        <v>0.1404494382022472</v>
      </c>
      <c r="N21" s="28">
        <f t="shared" si="6"/>
        <v>0.1688888888888889</v>
      </c>
      <c r="O21" s="28">
        <f t="shared" si="6"/>
        <v>0.09250585480093677</v>
      </c>
      <c r="P21" s="28">
        <f t="shared" si="6"/>
        <v>0.128</v>
      </c>
      <c r="Q21" s="28">
        <f t="shared" si="6"/>
        <v>0.13142857142857142</v>
      </c>
      <c r="R21" s="28">
        <f t="shared" si="6"/>
        <v>0.14846235418875928</v>
      </c>
      <c r="S21" s="28">
        <f t="shared" si="6"/>
        <v>0.10810810810810811</v>
      </c>
      <c r="T21" s="28">
        <f t="shared" si="6"/>
        <v>0.21571072319201995</v>
      </c>
      <c r="U21" s="28">
        <f>+U20/U16</f>
        <v>0.11382113821138211</v>
      </c>
      <c r="V21" s="28">
        <f t="shared" si="6"/>
        <v>0.14285714285714285</v>
      </c>
      <c r="W21" s="29">
        <f t="shared" si="6"/>
        <v>0.10220994475138122</v>
      </c>
      <c r="X21" s="29">
        <f>+X20/X16</f>
        <v>0.1810718210614778</v>
      </c>
    </row>
    <row r="22" spans="1:24" s="3" customFormat="1" ht="12.75">
      <c r="A22" s="93"/>
      <c r="B22" s="7" t="s">
        <v>52</v>
      </c>
      <c r="C22" s="80">
        <v>1228</v>
      </c>
      <c r="D22" s="81">
        <v>818</v>
      </c>
      <c r="E22" s="81">
        <v>1715</v>
      </c>
      <c r="F22" s="81">
        <v>660</v>
      </c>
      <c r="G22" s="81">
        <v>1777</v>
      </c>
      <c r="H22" s="81">
        <v>929</v>
      </c>
      <c r="I22" s="81">
        <v>6116</v>
      </c>
      <c r="J22" s="81">
        <v>474</v>
      </c>
      <c r="K22" s="81">
        <v>1134</v>
      </c>
      <c r="L22" s="81">
        <v>164</v>
      </c>
      <c r="M22" s="81">
        <v>249</v>
      </c>
      <c r="N22" s="81">
        <v>146</v>
      </c>
      <c r="O22" s="81">
        <v>648</v>
      </c>
      <c r="P22" s="81">
        <v>335</v>
      </c>
      <c r="Q22" s="81">
        <v>502</v>
      </c>
      <c r="R22" s="81">
        <v>619</v>
      </c>
      <c r="S22" s="81">
        <v>508</v>
      </c>
      <c r="T22" s="81">
        <v>498</v>
      </c>
      <c r="U22" s="81">
        <v>313</v>
      </c>
      <c r="V22" s="81">
        <v>359</v>
      </c>
      <c r="W22" s="82">
        <v>257</v>
      </c>
      <c r="X22" s="88">
        <f>SUM(C22:W22)</f>
        <v>19449</v>
      </c>
    </row>
    <row r="23" spans="1:24" s="2" customFormat="1" ht="12.75">
      <c r="A23" s="93"/>
      <c r="B23" s="6" t="s">
        <v>45</v>
      </c>
      <c r="C23" s="27">
        <f>+C22/C16</f>
        <v>0.6973310618966496</v>
      </c>
      <c r="D23" s="28">
        <f aca="true" t="shared" si="7" ref="D23:W23">+D22/D16</f>
        <v>0.6481774960380349</v>
      </c>
      <c r="E23" s="28">
        <f t="shared" si="7"/>
        <v>0.5895496734272946</v>
      </c>
      <c r="F23" s="28">
        <f t="shared" si="7"/>
        <v>0.6741573033707865</v>
      </c>
      <c r="G23" s="28">
        <f t="shared" si="7"/>
        <v>0.6268077601410935</v>
      </c>
      <c r="H23" s="28">
        <f t="shared" si="7"/>
        <v>0.7027231467473525</v>
      </c>
      <c r="I23" s="28">
        <f t="shared" si="7"/>
        <v>0.5452438263350272</v>
      </c>
      <c r="J23" s="28">
        <f t="shared" si="7"/>
        <v>0.6502057613168725</v>
      </c>
      <c r="K23" s="28">
        <f>+K22/K16</f>
        <v>0.9</v>
      </c>
      <c r="L23" s="28">
        <f t="shared" si="7"/>
        <v>0.7354260089686099</v>
      </c>
      <c r="M23" s="28">
        <f t="shared" si="7"/>
        <v>0.699438202247191</v>
      </c>
      <c r="N23" s="28">
        <f t="shared" si="7"/>
        <v>0.6488888888888888</v>
      </c>
      <c r="O23" s="28">
        <f t="shared" si="7"/>
        <v>0.7587822014051522</v>
      </c>
      <c r="P23" s="28">
        <f t="shared" si="7"/>
        <v>0.67</v>
      </c>
      <c r="Q23" s="28">
        <f t="shared" si="7"/>
        <v>0.7171428571428572</v>
      </c>
      <c r="R23" s="28">
        <f t="shared" si="7"/>
        <v>0.6564156945917285</v>
      </c>
      <c r="S23" s="28">
        <f t="shared" si="7"/>
        <v>0.7226173541963016</v>
      </c>
      <c r="T23" s="28">
        <f t="shared" si="7"/>
        <v>0.6209476309226932</v>
      </c>
      <c r="U23" s="28">
        <f>+U22/U16</f>
        <v>0.6361788617886179</v>
      </c>
      <c r="V23" s="28">
        <f t="shared" si="7"/>
        <v>0.7123015873015873</v>
      </c>
      <c r="W23" s="29">
        <f t="shared" si="7"/>
        <v>0.7099447513812155</v>
      </c>
      <c r="X23" s="29">
        <f>+X22/X16</f>
        <v>0.6286443855452841</v>
      </c>
    </row>
    <row r="24" spans="1:24" s="2" customFormat="1" ht="12.75">
      <c r="A24" s="93"/>
      <c r="B24" s="6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5"/>
    </row>
    <row r="25" spans="1:24" s="2" customFormat="1" ht="12.75">
      <c r="A25" s="93"/>
      <c r="B25" s="6" t="s">
        <v>6</v>
      </c>
      <c r="C25" s="86">
        <v>60</v>
      </c>
      <c r="D25" s="87">
        <v>53</v>
      </c>
      <c r="E25" s="87">
        <v>122</v>
      </c>
      <c r="F25" s="87">
        <v>46</v>
      </c>
      <c r="G25" s="87">
        <v>106</v>
      </c>
      <c r="H25" s="87">
        <v>44</v>
      </c>
      <c r="I25" s="87">
        <v>394</v>
      </c>
      <c r="J25" s="87">
        <v>23</v>
      </c>
      <c r="K25" s="87">
        <v>11</v>
      </c>
      <c r="L25" s="87">
        <v>7</v>
      </c>
      <c r="M25" s="87">
        <v>9</v>
      </c>
      <c r="N25" s="87">
        <v>3</v>
      </c>
      <c r="O25" s="87">
        <v>17</v>
      </c>
      <c r="P25" s="87">
        <v>21</v>
      </c>
      <c r="Q25" s="87">
        <v>17</v>
      </c>
      <c r="R25" s="87">
        <v>35</v>
      </c>
      <c r="S25" s="87">
        <v>35</v>
      </c>
      <c r="T25" s="87">
        <v>47</v>
      </c>
      <c r="U25" s="87">
        <v>14</v>
      </c>
      <c r="V25" s="87">
        <v>20</v>
      </c>
      <c r="W25" s="88">
        <v>2</v>
      </c>
      <c r="X25" s="17">
        <f>SUM(C25:W25)</f>
        <v>1086</v>
      </c>
    </row>
    <row r="26" spans="1:24" s="2" customFormat="1" ht="12.75">
      <c r="A26" s="93"/>
      <c r="B26" s="6" t="s">
        <v>79</v>
      </c>
      <c r="C26" s="117">
        <v>590</v>
      </c>
      <c r="D26" s="118">
        <v>450</v>
      </c>
      <c r="E26" s="118">
        <v>757</v>
      </c>
      <c r="F26" s="118">
        <v>344</v>
      </c>
      <c r="G26" s="118">
        <v>649</v>
      </c>
      <c r="H26" s="118">
        <v>494</v>
      </c>
      <c r="I26" s="118">
        <v>2976</v>
      </c>
      <c r="J26" s="118">
        <v>216</v>
      </c>
      <c r="K26" s="118">
        <v>480</v>
      </c>
      <c r="L26" s="118">
        <v>93</v>
      </c>
      <c r="M26" s="118">
        <v>96</v>
      </c>
      <c r="N26" s="118">
        <v>71</v>
      </c>
      <c r="O26" s="118">
        <v>251</v>
      </c>
      <c r="P26" s="118">
        <v>173</v>
      </c>
      <c r="Q26" s="118">
        <v>210</v>
      </c>
      <c r="R26" s="118">
        <v>284</v>
      </c>
      <c r="S26" s="118">
        <v>243</v>
      </c>
      <c r="T26" s="118">
        <v>245</v>
      </c>
      <c r="U26" s="118">
        <v>175</v>
      </c>
      <c r="V26" s="118">
        <v>175</v>
      </c>
      <c r="W26" s="119">
        <v>163</v>
      </c>
      <c r="X26" s="119">
        <f aca="true" t="shared" si="8" ref="X26:X27">SUM(C26:W26)</f>
        <v>9135</v>
      </c>
    </row>
    <row r="27" spans="1:24" s="2" customFormat="1" ht="12.75">
      <c r="A27" s="93"/>
      <c r="B27" s="6" t="s">
        <v>7</v>
      </c>
      <c r="C27" s="86">
        <v>1111</v>
      </c>
      <c r="D27" s="87">
        <v>759</v>
      </c>
      <c r="E27" s="87">
        <v>2030</v>
      </c>
      <c r="F27" s="87">
        <v>589</v>
      </c>
      <c r="G27" s="87">
        <v>2080</v>
      </c>
      <c r="H27" s="87">
        <v>784</v>
      </c>
      <c r="I27" s="87">
        <v>7847</v>
      </c>
      <c r="J27" s="87">
        <v>490</v>
      </c>
      <c r="K27" s="87">
        <v>769</v>
      </c>
      <c r="L27" s="87">
        <v>123</v>
      </c>
      <c r="M27" s="87">
        <v>251</v>
      </c>
      <c r="N27" s="87">
        <v>151</v>
      </c>
      <c r="O27" s="87">
        <v>586</v>
      </c>
      <c r="P27" s="87">
        <v>306</v>
      </c>
      <c r="Q27" s="87">
        <v>473</v>
      </c>
      <c r="R27" s="87">
        <v>624</v>
      </c>
      <c r="S27" s="87">
        <v>425</v>
      </c>
      <c r="T27" s="87">
        <v>510</v>
      </c>
      <c r="U27" s="87">
        <v>303</v>
      </c>
      <c r="V27" s="87">
        <v>309</v>
      </c>
      <c r="W27" s="88">
        <v>197</v>
      </c>
      <c r="X27" s="17">
        <f t="shared" si="8"/>
        <v>20717</v>
      </c>
    </row>
    <row r="28" spans="1:24" ht="12.75">
      <c r="A28" s="93"/>
      <c r="B28" s="41" t="s">
        <v>9</v>
      </c>
      <c r="C28" s="117">
        <v>1894</v>
      </c>
      <c r="D28" s="118">
        <v>1382</v>
      </c>
      <c r="E28" s="118">
        <v>3214</v>
      </c>
      <c r="F28" s="118">
        <v>1078</v>
      </c>
      <c r="G28" s="118">
        <v>3280</v>
      </c>
      <c r="H28" s="118">
        <v>1419</v>
      </c>
      <c r="I28" s="118">
        <v>12774</v>
      </c>
      <c r="J28" s="118">
        <v>813</v>
      </c>
      <c r="K28" s="118">
        <v>1305</v>
      </c>
      <c r="L28" s="118">
        <v>245</v>
      </c>
      <c r="M28" s="118">
        <v>401</v>
      </c>
      <c r="N28" s="118">
        <v>236</v>
      </c>
      <c r="O28" s="118">
        <v>923</v>
      </c>
      <c r="P28" s="118">
        <v>558</v>
      </c>
      <c r="Q28" s="118">
        <v>765</v>
      </c>
      <c r="R28" s="118">
        <v>1023</v>
      </c>
      <c r="S28" s="118">
        <v>757</v>
      </c>
      <c r="T28" s="118">
        <v>880</v>
      </c>
      <c r="U28" s="118">
        <v>554</v>
      </c>
      <c r="V28" s="118">
        <v>548</v>
      </c>
      <c r="W28" s="119">
        <v>389</v>
      </c>
      <c r="X28" s="119">
        <f>SUM(C28:W28)</f>
        <v>34438</v>
      </c>
    </row>
    <row r="29" spans="1:24" ht="12.75">
      <c r="A29" s="93"/>
      <c r="B29" s="6" t="s">
        <v>55</v>
      </c>
      <c r="C29" s="86">
        <f>+C16+C18</f>
        <v>2206</v>
      </c>
      <c r="D29" s="87">
        <f aca="true" t="shared" si="9" ref="D29:W29">+D16+D18</f>
        <v>1553</v>
      </c>
      <c r="E29" s="87">
        <f t="shared" si="9"/>
        <v>3570</v>
      </c>
      <c r="F29" s="87">
        <f t="shared" si="9"/>
        <v>1214</v>
      </c>
      <c r="G29" s="87">
        <f t="shared" si="9"/>
        <v>3703</v>
      </c>
      <c r="H29" s="87">
        <f t="shared" si="9"/>
        <v>1600</v>
      </c>
      <c r="I29" s="87">
        <f t="shared" si="9"/>
        <v>14316</v>
      </c>
      <c r="J29" s="87">
        <f t="shared" si="9"/>
        <v>881</v>
      </c>
      <c r="K29" s="87">
        <f t="shared" si="9"/>
        <v>1327</v>
      </c>
      <c r="L29" s="87">
        <f t="shared" si="9"/>
        <v>309</v>
      </c>
      <c r="M29" s="87">
        <f t="shared" si="9"/>
        <v>427</v>
      </c>
      <c r="N29" s="87">
        <f t="shared" si="9"/>
        <v>270</v>
      </c>
      <c r="O29" s="87">
        <f t="shared" si="9"/>
        <v>952</v>
      </c>
      <c r="P29" s="87">
        <f t="shared" si="9"/>
        <v>675</v>
      </c>
      <c r="Q29" s="87">
        <f t="shared" si="9"/>
        <v>832</v>
      </c>
      <c r="R29" s="87">
        <f t="shared" si="9"/>
        <v>1112</v>
      </c>
      <c r="S29" s="87">
        <f t="shared" si="9"/>
        <v>820</v>
      </c>
      <c r="T29" s="87">
        <f t="shared" si="9"/>
        <v>994</v>
      </c>
      <c r="U29" s="87">
        <f t="shared" si="9"/>
        <v>615</v>
      </c>
      <c r="V29" s="87">
        <f t="shared" si="9"/>
        <v>614</v>
      </c>
      <c r="W29" s="88">
        <f t="shared" si="9"/>
        <v>428</v>
      </c>
      <c r="X29" s="17">
        <f>SUM(C29:W29)</f>
        <v>38418</v>
      </c>
    </row>
    <row r="30" spans="1:24" s="135" customFormat="1" ht="12.75">
      <c r="A30" s="93"/>
      <c r="B30" s="6" t="s">
        <v>54</v>
      </c>
      <c r="C30" s="117">
        <v>2350</v>
      </c>
      <c r="D30" s="118">
        <v>1685</v>
      </c>
      <c r="E30" s="118">
        <v>3909</v>
      </c>
      <c r="F30" s="118">
        <v>1327</v>
      </c>
      <c r="G30" s="118">
        <v>4173</v>
      </c>
      <c r="H30" s="118">
        <v>1706</v>
      </c>
      <c r="I30" s="118">
        <v>16035</v>
      </c>
      <c r="J30" s="118">
        <v>975</v>
      </c>
      <c r="K30" s="118">
        <v>1375</v>
      </c>
      <c r="L30" s="118">
        <v>331</v>
      </c>
      <c r="M30" s="118">
        <v>474</v>
      </c>
      <c r="N30" s="118">
        <v>284</v>
      </c>
      <c r="O30" s="118">
        <v>1027</v>
      </c>
      <c r="P30" s="118">
        <v>734</v>
      </c>
      <c r="Q30" s="118">
        <v>901</v>
      </c>
      <c r="R30" s="118">
        <v>1199</v>
      </c>
      <c r="S30" s="118">
        <v>878</v>
      </c>
      <c r="T30" s="118">
        <v>1082</v>
      </c>
      <c r="U30" s="118">
        <v>679</v>
      </c>
      <c r="V30" s="118">
        <v>662</v>
      </c>
      <c r="W30" s="119">
        <v>456</v>
      </c>
      <c r="X30" s="119">
        <f>SUM(C30:W30)</f>
        <v>42242</v>
      </c>
    </row>
    <row r="31" spans="1:24" s="2" customFormat="1" ht="13.5" thickBot="1">
      <c r="A31" s="94"/>
      <c r="B31" s="8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38"/>
    </row>
    <row r="32" spans="1:24" s="2" customFormat="1" ht="13.5" thickTop="1">
      <c r="A32" s="95" t="s">
        <v>8</v>
      </c>
      <c r="B32" s="4" t="s">
        <v>80</v>
      </c>
      <c r="C32" s="83">
        <f>+C16</f>
        <v>1761</v>
      </c>
      <c r="D32" s="84">
        <f aca="true" t="shared" si="10" ref="D32:W32">+D16</f>
        <v>1262</v>
      </c>
      <c r="E32" s="84">
        <f t="shared" si="10"/>
        <v>2909</v>
      </c>
      <c r="F32" s="84">
        <f t="shared" si="10"/>
        <v>979</v>
      </c>
      <c r="G32" s="84">
        <f t="shared" si="10"/>
        <v>2835</v>
      </c>
      <c r="H32" s="84">
        <f t="shared" si="10"/>
        <v>1322</v>
      </c>
      <c r="I32" s="84">
        <f t="shared" si="10"/>
        <v>11217</v>
      </c>
      <c r="J32" s="84">
        <f t="shared" si="10"/>
        <v>729</v>
      </c>
      <c r="K32" s="84">
        <f t="shared" si="10"/>
        <v>1260</v>
      </c>
      <c r="L32" s="84">
        <f t="shared" si="10"/>
        <v>223</v>
      </c>
      <c r="M32" s="84">
        <f t="shared" si="10"/>
        <v>356</v>
      </c>
      <c r="N32" s="84">
        <f t="shared" si="10"/>
        <v>225</v>
      </c>
      <c r="O32" s="84">
        <f t="shared" si="10"/>
        <v>854</v>
      </c>
      <c r="P32" s="84">
        <f t="shared" si="10"/>
        <v>500</v>
      </c>
      <c r="Q32" s="84">
        <f t="shared" si="10"/>
        <v>700</v>
      </c>
      <c r="R32" s="84">
        <f t="shared" si="10"/>
        <v>943</v>
      </c>
      <c r="S32" s="84">
        <f t="shared" si="10"/>
        <v>703</v>
      </c>
      <c r="T32" s="84">
        <f t="shared" si="10"/>
        <v>802</v>
      </c>
      <c r="U32" s="84">
        <f t="shared" si="10"/>
        <v>492</v>
      </c>
      <c r="V32" s="84">
        <f t="shared" si="10"/>
        <v>504</v>
      </c>
      <c r="W32" s="85">
        <f t="shared" si="10"/>
        <v>362</v>
      </c>
      <c r="X32" s="134">
        <f>SUM(C32:W32)</f>
        <v>30938</v>
      </c>
    </row>
    <row r="33" spans="1:24" s="2" customFormat="1" ht="12.75">
      <c r="A33" s="96"/>
      <c r="B33" s="55" t="s">
        <v>75</v>
      </c>
      <c r="C33" s="56">
        <v>1747</v>
      </c>
      <c r="D33" s="57">
        <v>1269</v>
      </c>
      <c r="E33" s="57">
        <v>2898</v>
      </c>
      <c r="F33" s="57">
        <v>993</v>
      </c>
      <c r="G33" s="57">
        <v>2808</v>
      </c>
      <c r="H33" s="57">
        <v>1343</v>
      </c>
      <c r="I33" s="57">
        <v>11156</v>
      </c>
      <c r="J33" s="57">
        <v>742</v>
      </c>
      <c r="K33" s="57">
        <v>1260</v>
      </c>
      <c r="L33" s="57">
        <v>227</v>
      </c>
      <c r="M33" s="57">
        <v>356</v>
      </c>
      <c r="N33" s="57">
        <v>233</v>
      </c>
      <c r="O33" s="57">
        <v>841</v>
      </c>
      <c r="P33" s="57">
        <v>504</v>
      </c>
      <c r="Q33" s="57">
        <v>694</v>
      </c>
      <c r="R33" s="57">
        <v>945</v>
      </c>
      <c r="S33" s="57">
        <v>715</v>
      </c>
      <c r="T33" s="57">
        <v>798</v>
      </c>
      <c r="U33" s="57">
        <v>496</v>
      </c>
      <c r="V33" s="57">
        <v>517</v>
      </c>
      <c r="W33" s="53">
        <v>371</v>
      </c>
      <c r="X33" s="53">
        <f>SUM(C33:W33)</f>
        <v>30913</v>
      </c>
    </row>
    <row r="34" spans="1:24" s="2" customFormat="1" ht="12.75">
      <c r="A34" s="96"/>
      <c r="B34" s="55" t="s">
        <v>69</v>
      </c>
      <c r="C34" s="56">
        <v>1752</v>
      </c>
      <c r="D34" s="57">
        <v>1302</v>
      </c>
      <c r="E34" s="57">
        <v>2935</v>
      </c>
      <c r="F34" s="57">
        <v>1016</v>
      </c>
      <c r="G34" s="57">
        <v>2823</v>
      </c>
      <c r="H34" s="57">
        <v>1362</v>
      </c>
      <c r="I34" s="57">
        <v>11233</v>
      </c>
      <c r="J34" s="57">
        <v>768</v>
      </c>
      <c r="K34" s="57">
        <v>1219</v>
      </c>
      <c r="L34" s="57">
        <v>238</v>
      </c>
      <c r="M34" s="57">
        <v>361</v>
      </c>
      <c r="N34" s="57">
        <v>243</v>
      </c>
      <c r="O34" s="57">
        <v>845</v>
      </c>
      <c r="P34" s="57">
        <v>524</v>
      </c>
      <c r="Q34" s="57">
        <v>702</v>
      </c>
      <c r="R34" s="57">
        <v>963</v>
      </c>
      <c r="S34" s="57">
        <v>729</v>
      </c>
      <c r="T34" s="57">
        <v>788</v>
      </c>
      <c r="U34" s="57">
        <v>503</v>
      </c>
      <c r="V34" s="57">
        <v>542</v>
      </c>
      <c r="W34" s="53">
        <v>378</v>
      </c>
      <c r="X34" s="53">
        <v>31226</v>
      </c>
    </row>
    <row r="35" spans="1:24" ht="12.75">
      <c r="A35" s="96"/>
      <c r="B35" s="6" t="s">
        <v>62</v>
      </c>
      <c r="C35" s="141">
        <v>1794</v>
      </c>
      <c r="D35" s="51">
        <v>1344</v>
      </c>
      <c r="E35" s="51">
        <v>2977</v>
      </c>
      <c r="F35" s="51">
        <v>1049</v>
      </c>
      <c r="G35" s="51">
        <v>2839</v>
      </c>
      <c r="H35" s="51">
        <v>1407</v>
      </c>
      <c r="I35" s="51">
        <v>11396</v>
      </c>
      <c r="J35" s="51">
        <v>779</v>
      </c>
      <c r="K35" s="51">
        <v>1223</v>
      </c>
      <c r="L35" s="51">
        <v>251</v>
      </c>
      <c r="M35" s="51">
        <v>367</v>
      </c>
      <c r="N35" s="51">
        <v>245</v>
      </c>
      <c r="O35" s="51">
        <v>858</v>
      </c>
      <c r="P35" s="51">
        <v>525</v>
      </c>
      <c r="Q35" s="51">
        <v>724</v>
      </c>
      <c r="R35" s="51">
        <v>970</v>
      </c>
      <c r="S35" s="51">
        <f>454+283</f>
        <v>737</v>
      </c>
      <c r="T35" s="51">
        <v>810</v>
      </c>
      <c r="U35" s="51">
        <f>184+334</f>
        <v>518</v>
      </c>
      <c r="V35" s="51">
        <v>551</v>
      </c>
      <c r="W35" s="52">
        <v>381</v>
      </c>
      <c r="X35" s="52">
        <f>SUM(C35:W35)</f>
        <v>31745</v>
      </c>
    </row>
    <row r="36" spans="1:24" ht="12.75">
      <c r="A36" s="96"/>
      <c r="B36" s="140" t="s">
        <v>81</v>
      </c>
      <c r="C36" s="144">
        <f>+C32/C33-1</f>
        <v>0.00801373783629078</v>
      </c>
      <c r="D36" s="145">
        <f aca="true" t="shared" si="11" ref="D36:W36">+D32/D33-1</f>
        <v>-0.005516154452324673</v>
      </c>
      <c r="E36" s="145">
        <f t="shared" si="11"/>
        <v>0.003795721187025425</v>
      </c>
      <c r="F36" s="145">
        <f t="shared" si="11"/>
        <v>-0.014098690835850913</v>
      </c>
      <c r="G36" s="145">
        <f t="shared" si="11"/>
        <v>0.009615384615384581</v>
      </c>
      <c r="H36" s="145">
        <f t="shared" si="11"/>
        <v>-0.015636634400595706</v>
      </c>
      <c r="I36" s="145">
        <f t="shared" si="11"/>
        <v>0.005467909645034075</v>
      </c>
      <c r="J36" s="145">
        <f t="shared" si="11"/>
        <v>-0.01752021563342321</v>
      </c>
      <c r="K36" s="145">
        <f t="shared" si="11"/>
        <v>0</v>
      </c>
      <c r="L36" s="145">
        <f t="shared" si="11"/>
        <v>-0.017621145374449365</v>
      </c>
      <c r="M36" s="145">
        <f t="shared" si="11"/>
        <v>0</v>
      </c>
      <c r="N36" s="145">
        <f t="shared" si="11"/>
        <v>-0.03433476394849788</v>
      </c>
      <c r="O36" s="145">
        <f t="shared" si="11"/>
        <v>0.015457788347205792</v>
      </c>
      <c r="P36" s="145">
        <f t="shared" si="11"/>
        <v>-0.007936507936507908</v>
      </c>
      <c r="Q36" s="145">
        <f t="shared" si="11"/>
        <v>0.008645533141210304</v>
      </c>
      <c r="R36" s="145">
        <f t="shared" si="11"/>
        <v>-0.002116402116402072</v>
      </c>
      <c r="S36" s="145">
        <f t="shared" si="11"/>
        <v>-0.016783216783216814</v>
      </c>
      <c r="T36" s="145">
        <f t="shared" si="11"/>
        <v>0.005012531328320913</v>
      </c>
      <c r="U36" s="145">
        <f t="shared" si="11"/>
        <v>-0.008064516129032251</v>
      </c>
      <c r="V36" s="145">
        <f t="shared" si="11"/>
        <v>-0.025145067698259194</v>
      </c>
      <c r="W36" s="146">
        <f t="shared" si="11"/>
        <v>-0.02425876010781669</v>
      </c>
      <c r="X36" s="146">
        <f>+X32/X33-1</f>
        <v>0.0008087212499594543</v>
      </c>
    </row>
    <row r="37" spans="1:24" ht="12.75">
      <c r="A37" s="96"/>
      <c r="B37" s="5" t="s">
        <v>63</v>
      </c>
      <c r="C37" s="46">
        <v>2178</v>
      </c>
      <c r="D37" s="46">
        <v>1632</v>
      </c>
      <c r="E37" s="46">
        <v>3286</v>
      </c>
      <c r="F37" s="46">
        <v>1269</v>
      </c>
      <c r="G37" s="46">
        <v>3076</v>
      </c>
      <c r="H37" s="46">
        <v>1654</v>
      </c>
      <c r="I37" s="46">
        <v>11846</v>
      </c>
      <c r="J37" s="46">
        <v>906</v>
      </c>
      <c r="K37" s="46">
        <v>1217</v>
      </c>
      <c r="L37" s="46">
        <v>326</v>
      </c>
      <c r="M37" s="46">
        <v>447</v>
      </c>
      <c r="N37" s="46">
        <v>262</v>
      </c>
      <c r="O37" s="46">
        <v>937</v>
      </c>
      <c r="P37" s="46">
        <v>686</v>
      </c>
      <c r="Q37" s="46">
        <v>801</v>
      </c>
      <c r="R37" s="46">
        <v>1189</v>
      </c>
      <c r="S37" s="46">
        <f>551+320</f>
        <v>871</v>
      </c>
      <c r="T37" s="46">
        <v>922</v>
      </c>
      <c r="U37" s="46">
        <f>235+397</f>
        <v>632</v>
      </c>
      <c r="V37" s="46">
        <v>627</v>
      </c>
      <c r="W37" s="42">
        <v>479</v>
      </c>
      <c r="X37" s="42">
        <f>SUM(C37:W37)</f>
        <v>35243</v>
      </c>
    </row>
    <row r="38" spans="1:24" ht="12.75">
      <c r="A38" s="96"/>
      <c r="B38" s="5" t="s">
        <v>64</v>
      </c>
      <c r="C38" s="43">
        <f>+C32/C37-1</f>
        <v>-0.19146005509641872</v>
      </c>
      <c r="D38" s="44">
        <f aca="true" t="shared" si="12" ref="D38:V38">+D32/D37-1</f>
        <v>-0.22671568627450978</v>
      </c>
      <c r="E38" s="44">
        <f t="shared" si="12"/>
        <v>-0.11472915398660988</v>
      </c>
      <c r="F38" s="44">
        <f t="shared" si="12"/>
        <v>-0.2285263987391647</v>
      </c>
      <c r="G38" s="44">
        <f t="shared" si="12"/>
        <v>-0.07834850455136544</v>
      </c>
      <c r="H38" s="44">
        <f t="shared" si="12"/>
        <v>-0.20072551390568316</v>
      </c>
      <c r="I38" s="44">
        <f t="shared" si="12"/>
        <v>-0.05309809218301531</v>
      </c>
      <c r="J38" s="44">
        <f t="shared" si="12"/>
        <v>-0.19536423841059603</v>
      </c>
      <c r="K38" s="44">
        <f t="shared" si="12"/>
        <v>0.03533278553820862</v>
      </c>
      <c r="L38" s="44">
        <f t="shared" si="12"/>
        <v>-0.3159509202453987</v>
      </c>
      <c r="M38" s="44">
        <f t="shared" si="12"/>
        <v>-0.20357941834451898</v>
      </c>
      <c r="N38" s="44">
        <f t="shared" si="12"/>
        <v>-0.14122137404580148</v>
      </c>
      <c r="O38" s="44">
        <f t="shared" si="12"/>
        <v>-0.08858057630736393</v>
      </c>
      <c r="P38" s="44">
        <f t="shared" si="12"/>
        <v>-0.2711370262390671</v>
      </c>
      <c r="Q38" s="44">
        <f t="shared" si="12"/>
        <v>-0.1260923845193508</v>
      </c>
      <c r="R38" s="44">
        <f t="shared" si="12"/>
        <v>-0.2068965517241379</v>
      </c>
      <c r="S38" s="44">
        <f t="shared" si="12"/>
        <v>-0.19288174512055112</v>
      </c>
      <c r="T38" s="44">
        <f t="shared" si="12"/>
        <v>-0.13015184381778744</v>
      </c>
      <c r="U38" s="44">
        <f t="shared" si="12"/>
        <v>-0.2215189873417721</v>
      </c>
      <c r="V38" s="44">
        <f t="shared" si="12"/>
        <v>-0.19617224880382778</v>
      </c>
      <c r="W38" s="45">
        <f>+W32/W37-1</f>
        <v>-0.24425887265135704</v>
      </c>
      <c r="X38" s="45">
        <f>+X32/X37-1</f>
        <v>-0.12215191669267655</v>
      </c>
    </row>
    <row r="39" spans="1:24" ht="12.75">
      <c r="A39" s="96"/>
      <c r="B39" s="5" t="s">
        <v>82</v>
      </c>
      <c r="C39" s="147">
        <v>102</v>
      </c>
      <c r="D39" s="147">
        <v>62</v>
      </c>
      <c r="E39" s="148">
        <v>169</v>
      </c>
      <c r="F39" s="148">
        <v>45</v>
      </c>
      <c r="G39" s="148">
        <v>162</v>
      </c>
      <c r="H39" s="148">
        <v>54</v>
      </c>
      <c r="I39" s="148">
        <v>627</v>
      </c>
      <c r="J39" s="148">
        <v>25</v>
      </c>
      <c r="K39" s="148">
        <v>41</v>
      </c>
      <c r="L39" s="148">
        <v>8</v>
      </c>
      <c r="M39" s="148">
        <v>17</v>
      </c>
      <c r="N39" s="148">
        <v>7</v>
      </c>
      <c r="O39" s="148">
        <v>44</v>
      </c>
      <c r="P39" s="148">
        <v>31</v>
      </c>
      <c r="Q39" s="148">
        <v>44</v>
      </c>
      <c r="R39" s="148">
        <v>48</v>
      </c>
      <c r="S39" s="148">
        <v>30</v>
      </c>
      <c r="T39" s="148">
        <v>42</v>
      </c>
      <c r="U39" s="148">
        <v>17</v>
      </c>
      <c r="V39" s="148">
        <v>28</v>
      </c>
      <c r="W39" s="149">
        <v>12</v>
      </c>
      <c r="X39" s="134">
        <f>SUM(C39:W39)</f>
        <v>1615</v>
      </c>
    </row>
    <row r="40" spans="1:24" ht="12.75">
      <c r="A40" s="96"/>
      <c r="B40" s="5" t="s">
        <v>76</v>
      </c>
      <c r="C40" s="25">
        <v>90</v>
      </c>
      <c r="D40" s="25">
        <v>45</v>
      </c>
      <c r="E40" s="51">
        <v>154</v>
      </c>
      <c r="F40" s="51">
        <v>30</v>
      </c>
      <c r="G40" s="51">
        <v>149</v>
      </c>
      <c r="H40" s="51">
        <v>54</v>
      </c>
      <c r="I40" s="51">
        <v>582</v>
      </c>
      <c r="J40" s="51">
        <v>19</v>
      </c>
      <c r="K40" s="51">
        <v>69</v>
      </c>
      <c r="L40" s="51">
        <v>6</v>
      </c>
      <c r="M40" s="51">
        <v>24</v>
      </c>
      <c r="N40" s="51">
        <v>7</v>
      </c>
      <c r="O40" s="51">
        <v>39</v>
      </c>
      <c r="P40" s="51">
        <v>18</v>
      </c>
      <c r="Q40" s="51">
        <v>33</v>
      </c>
      <c r="R40" s="51">
        <v>36</v>
      </c>
      <c r="S40" s="51">
        <v>22</v>
      </c>
      <c r="T40" s="51">
        <v>33</v>
      </c>
      <c r="U40" s="51">
        <v>28</v>
      </c>
      <c r="V40" s="51">
        <v>20</v>
      </c>
      <c r="W40" s="52">
        <v>11</v>
      </c>
      <c r="X40" s="53">
        <f>SUM(C40:W40)</f>
        <v>1469</v>
      </c>
    </row>
    <row r="41" spans="1:24" ht="12.75">
      <c r="A41" s="96"/>
      <c r="B41" s="40" t="s">
        <v>71</v>
      </c>
      <c r="C41" s="24">
        <v>90</v>
      </c>
      <c r="D41" s="25">
        <v>59</v>
      </c>
      <c r="E41" s="25">
        <v>166</v>
      </c>
      <c r="F41" s="25">
        <v>39</v>
      </c>
      <c r="G41" s="25">
        <v>182</v>
      </c>
      <c r="H41" s="25">
        <v>44</v>
      </c>
      <c r="I41" s="25">
        <v>688</v>
      </c>
      <c r="J41" s="25">
        <v>37</v>
      </c>
      <c r="K41" s="25">
        <v>35</v>
      </c>
      <c r="L41" s="25">
        <v>7</v>
      </c>
      <c r="M41" s="25">
        <v>22</v>
      </c>
      <c r="N41" s="25">
        <v>11</v>
      </c>
      <c r="O41" s="25">
        <v>41</v>
      </c>
      <c r="P41" s="25">
        <v>24</v>
      </c>
      <c r="Q41" s="25">
        <v>35</v>
      </c>
      <c r="R41" s="25">
        <v>53</v>
      </c>
      <c r="S41" s="25">
        <v>42</v>
      </c>
      <c r="T41" s="25">
        <v>41</v>
      </c>
      <c r="U41" s="25">
        <v>23</v>
      </c>
      <c r="V41" s="25">
        <v>27</v>
      </c>
      <c r="W41" s="26">
        <v>14</v>
      </c>
      <c r="X41" s="53">
        <v>1680</v>
      </c>
    </row>
    <row r="42" spans="1:24" ht="12.75">
      <c r="A42" s="96"/>
      <c r="B42" s="40" t="s">
        <v>70</v>
      </c>
      <c r="C42" s="24">
        <v>94</v>
      </c>
      <c r="D42" s="25">
        <v>63</v>
      </c>
      <c r="E42" s="25">
        <v>174</v>
      </c>
      <c r="F42" s="25">
        <v>48</v>
      </c>
      <c r="G42" s="25">
        <v>199</v>
      </c>
      <c r="H42" s="25">
        <v>48</v>
      </c>
      <c r="I42" s="25">
        <v>767</v>
      </c>
      <c r="J42" s="25">
        <v>32</v>
      </c>
      <c r="K42" s="25">
        <v>55</v>
      </c>
      <c r="L42" s="25">
        <v>12</v>
      </c>
      <c r="M42" s="25">
        <v>17</v>
      </c>
      <c r="N42" s="25">
        <v>12</v>
      </c>
      <c r="O42" s="25">
        <v>40</v>
      </c>
      <c r="P42" s="25">
        <v>21</v>
      </c>
      <c r="Q42" s="25">
        <v>31</v>
      </c>
      <c r="R42" s="25">
        <v>54</v>
      </c>
      <c r="S42" s="25">
        <v>35</v>
      </c>
      <c r="T42" s="25">
        <v>41</v>
      </c>
      <c r="U42" s="25">
        <f>7+15</f>
        <v>22</v>
      </c>
      <c r="V42" s="25">
        <v>24</v>
      </c>
      <c r="W42" s="26">
        <v>7</v>
      </c>
      <c r="X42" s="53">
        <f>SUM(C42:W42)</f>
        <v>1796</v>
      </c>
    </row>
    <row r="43" spans="1:24" ht="12.75">
      <c r="A43" s="96"/>
      <c r="B43" s="40" t="s">
        <v>84</v>
      </c>
      <c r="C43" s="43">
        <f>C39/C40-1</f>
        <v>0.1333333333333333</v>
      </c>
      <c r="D43" s="44">
        <f aca="true" t="shared" si="13" ref="D43:X43">D39/D40-1</f>
        <v>0.37777777777777777</v>
      </c>
      <c r="E43" s="44">
        <f t="shared" si="13"/>
        <v>0.09740259740259738</v>
      </c>
      <c r="F43" s="44">
        <f t="shared" si="13"/>
        <v>0.5</v>
      </c>
      <c r="G43" s="44">
        <f t="shared" si="13"/>
        <v>0.08724832214765099</v>
      </c>
      <c r="H43" s="44">
        <f t="shared" si="13"/>
        <v>0</v>
      </c>
      <c r="I43" s="44">
        <f t="shared" si="13"/>
        <v>0.07731958762886593</v>
      </c>
      <c r="J43" s="44">
        <f t="shared" si="13"/>
        <v>0.3157894736842106</v>
      </c>
      <c r="K43" s="44">
        <f t="shared" si="13"/>
        <v>-0.4057971014492754</v>
      </c>
      <c r="L43" s="44">
        <f t="shared" si="13"/>
        <v>0.33333333333333326</v>
      </c>
      <c r="M43" s="44">
        <f t="shared" si="13"/>
        <v>-0.29166666666666663</v>
      </c>
      <c r="N43" s="44">
        <f t="shared" si="13"/>
        <v>0</v>
      </c>
      <c r="O43" s="44">
        <f t="shared" si="13"/>
        <v>0.1282051282051282</v>
      </c>
      <c r="P43" s="44">
        <f t="shared" si="13"/>
        <v>0.7222222222222223</v>
      </c>
      <c r="Q43" s="44">
        <f t="shared" si="13"/>
        <v>0.33333333333333326</v>
      </c>
      <c r="R43" s="44">
        <f t="shared" si="13"/>
        <v>0.33333333333333326</v>
      </c>
      <c r="S43" s="44">
        <f t="shared" si="13"/>
        <v>0.36363636363636354</v>
      </c>
      <c r="T43" s="44">
        <f t="shared" si="13"/>
        <v>0.2727272727272727</v>
      </c>
      <c r="U43" s="44">
        <f t="shared" si="13"/>
        <v>-0.3928571428571429</v>
      </c>
      <c r="V43" s="44">
        <f t="shared" si="13"/>
        <v>0.3999999999999999</v>
      </c>
      <c r="W43" s="45">
        <f t="shared" si="13"/>
        <v>0.09090909090909083</v>
      </c>
      <c r="X43" s="45">
        <f>X39/X40-1</f>
        <v>0.09938733832539137</v>
      </c>
    </row>
    <row r="44" spans="1:24" ht="12.75">
      <c r="A44" s="96"/>
      <c r="B44" s="40" t="s">
        <v>83</v>
      </c>
      <c r="C44" s="150">
        <v>89</v>
      </c>
      <c r="D44" s="151">
        <v>65</v>
      </c>
      <c r="E44" s="151">
        <v>161</v>
      </c>
      <c r="F44" s="151">
        <v>56</v>
      </c>
      <c r="G44" s="151">
        <v>139</v>
      </c>
      <c r="H44" s="151">
        <v>70</v>
      </c>
      <c r="I44" s="151">
        <v>592</v>
      </c>
      <c r="J44" s="151">
        <v>37</v>
      </c>
      <c r="K44" s="152">
        <v>39</v>
      </c>
      <c r="L44" s="151">
        <v>9</v>
      </c>
      <c r="M44" s="151">
        <v>21</v>
      </c>
      <c r="N44" s="151">
        <v>14</v>
      </c>
      <c r="O44" s="151">
        <v>31</v>
      </c>
      <c r="P44" s="151">
        <v>30</v>
      </c>
      <c r="Q44" s="151">
        <v>38</v>
      </c>
      <c r="R44" s="151">
        <v>46</v>
      </c>
      <c r="S44" s="151">
        <v>39</v>
      </c>
      <c r="T44" s="151">
        <v>32</v>
      </c>
      <c r="U44" s="151">
        <v>24</v>
      </c>
      <c r="V44" s="151">
        <v>38</v>
      </c>
      <c r="W44" s="134">
        <v>25</v>
      </c>
      <c r="X44" s="134">
        <f>SUM(C44:W44)</f>
        <v>1595</v>
      </c>
    </row>
    <row r="45" spans="1:24" ht="12.75">
      <c r="A45" s="96"/>
      <c r="B45" s="40" t="s">
        <v>77</v>
      </c>
      <c r="C45" s="58">
        <v>104</v>
      </c>
      <c r="D45" s="59">
        <v>74</v>
      </c>
      <c r="E45" s="59">
        <v>191</v>
      </c>
      <c r="F45" s="59">
        <v>57</v>
      </c>
      <c r="G45" s="59">
        <v>162</v>
      </c>
      <c r="H45" s="59">
        <v>81</v>
      </c>
      <c r="I45" s="59">
        <v>691</v>
      </c>
      <c r="J45" s="59">
        <v>50</v>
      </c>
      <c r="K45" s="46">
        <v>25</v>
      </c>
      <c r="L45" s="59">
        <v>17</v>
      </c>
      <c r="M45" s="59">
        <v>23</v>
      </c>
      <c r="N45" s="59">
        <v>15</v>
      </c>
      <c r="O45" s="59">
        <v>44</v>
      </c>
      <c r="P45" s="59">
        <v>40</v>
      </c>
      <c r="Q45" s="59">
        <v>49</v>
      </c>
      <c r="R45" s="59">
        <v>60</v>
      </c>
      <c r="S45" s="59">
        <v>38</v>
      </c>
      <c r="T45" s="59">
        <v>37</v>
      </c>
      <c r="U45" s="59">
        <v>34</v>
      </c>
      <c r="V45" s="59">
        <v>43</v>
      </c>
      <c r="W45" s="53">
        <v>22</v>
      </c>
      <c r="X45" s="53">
        <f>SUM(C45:W45)</f>
        <v>1857</v>
      </c>
    </row>
    <row r="46" spans="1:24" ht="12.75">
      <c r="A46" s="96"/>
      <c r="B46" s="40" t="s">
        <v>72</v>
      </c>
      <c r="C46" s="24">
        <v>136</v>
      </c>
      <c r="D46" s="25">
        <v>100</v>
      </c>
      <c r="E46" s="25">
        <v>186</v>
      </c>
      <c r="F46" s="25">
        <v>60</v>
      </c>
      <c r="G46" s="25">
        <v>171</v>
      </c>
      <c r="H46" s="25">
        <v>81</v>
      </c>
      <c r="I46" s="25">
        <v>754</v>
      </c>
      <c r="J46" s="25">
        <v>45</v>
      </c>
      <c r="K46" s="47">
        <v>30</v>
      </c>
      <c r="L46" s="25">
        <v>23</v>
      </c>
      <c r="M46" s="25">
        <v>30</v>
      </c>
      <c r="N46" s="25">
        <v>11</v>
      </c>
      <c r="O46" s="25">
        <v>56</v>
      </c>
      <c r="P46" s="25">
        <v>30</v>
      </c>
      <c r="Q46" s="25">
        <v>47</v>
      </c>
      <c r="R46" s="25">
        <v>65</v>
      </c>
      <c r="S46" s="25">
        <v>47</v>
      </c>
      <c r="T46" s="25">
        <v>60</v>
      </c>
      <c r="U46" s="25">
        <v>32</v>
      </c>
      <c r="V46" s="25">
        <v>42</v>
      </c>
      <c r="W46" s="26">
        <v>19</v>
      </c>
      <c r="X46" s="53">
        <v>2025</v>
      </c>
    </row>
    <row r="47" spans="1:24" ht="12.75">
      <c r="A47" s="96"/>
      <c r="B47" s="40" t="s">
        <v>73</v>
      </c>
      <c r="C47" s="24">
        <v>116</v>
      </c>
      <c r="D47" s="25">
        <v>94</v>
      </c>
      <c r="E47" s="25">
        <v>224</v>
      </c>
      <c r="F47" s="25">
        <v>70</v>
      </c>
      <c r="G47" s="25">
        <v>192</v>
      </c>
      <c r="H47" s="25">
        <v>88</v>
      </c>
      <c r="I47" s="25">
        <v>765</v>
      </c>
      <c r="J47" s="25">
        <v>48</v>
      </c>
      <c r="K47" s="47">
        <v>42</v>
      </c>
      <c r="L47" s="25">
        <v>24</v>
      </c>
      <c r="M47" s="25">
        <v>32</v>
      </c>
      <c r="N47" s="25">
        <v>10</v>
      </c>
      <c r="O47" s="25">
        <v>51</v>
      </c>
      <c r="P47" s="25">
        <v>32</v>
      </c>
      <c r="Q47" s="25">
        <v>47</v>
      </c>
      <c r="R47" s="25">
        <v>54</v>
      </c>
      <c r="S47" s="25">
        <f>39+16</f>
        <v>55</v>
      </c>
      <c r="T47" s="25">
        <v>48</v>
      </c>
      <c r="U47" s="25">
        <f>16+24</f>
        <v>40</v>
      </c>
      <c r="V47" s="25">
        <v>29</v>
      </c>
      <c r="W47" s="26">
        <v>18</v>
      </c>
      <c r="X47" s="53">
        <f>SUM(C47:W47)</f>
        <v>2079</v>
      </c>
    </row>
    <row r="48" spans="1:24" ht="12.75">
      <c r="A48" s="96"/>
      <c r="B48" s="40" t="s">
        <v>85</v>
      </c>
      <c r="C48" s="18">
        <f>(C44/C45)-1</f>
        <v>-0.14423076923076927</v>
      </c>
      <c r="D48" s="19">
        <f aca="true" t="shared" si="14" ref="D48:X48">(D44/D45)-1</f>
        <v>-0.1216216216216216</v>
      </c>
      <c r="E48" s="19">
        <f t="shared" si="14"/>
        <v>-0.15706806282722519</v>
      </c>
      <c r="F48" s="19">
        <f t="shared" si="14"/>
        <v>-0.01754385964912286</v>
      </c>
      <c r="G48" s="19">
        <f t="shared" si="14"/>
        <v>-0.14197530864197527</v>
      </c>
      <c r="H48" s="19">
        <f t="shared" si="14"/>
        <v>-0.13580246913580252</v>
      </c>
      <c r="I48" s="19">
        <f t="shared" si="14"/>
        <v>-0.1432706222865412</v>
      </c>
      <c r="J48" s="19">
        <f t="shared" si="14"/>
        <v>-0.26</v>
      </c>
      <c r="K48" s="19">
        <f t="shared" si="14"/>
        <v>0.56</v>
      </c>
      <c r="L48" s="19">
        <f t="shared" si="14"/>
        <v>-0.47058823529411764</v>
      </c>
      <c r="M48" s="19">
        <f t="shared" si="14"/>
        <v>-0.08695652173913049</v>
      </c>
      <c r="N48" s="19">
        <f t="shared" si="14"/>
        <v>-0.06666666666666665</v>
      </c>
      <c r="O48" s="19">
        <f t="shared" si="14"/>
        <v>-0.2954545454545454</v>
      </c>
      <c r="P48" s="19">
        <f t="shared" si="14"/>
        <v>-0.25</v>
      </c>
      <c r="Q48" s="19">
        <f t="shared" si="14"/>
        <v>-0.22448979591836737</v>
      </c>
      <c r="R48" s="19">
        <f t="shared" si="14"/>
        <v>-0.23333333333333328</v>
      </c>
      <c r="S48" s="19">
        <f t="shared" si="14"/>
        <v>0.026315789473684292</v>
      </c>
      <c r="T48" s="19">
        <f t="shared" si="14"/>
        <v>-0.1351351351351351</v>
      </c>
      <c r="U48" s="19">
        <f t="shared" si="14"/>
        <v>-0.2941176470588235</v>
      </c>
      <c r="V48" s="19">
        <f t="shared" si="14"/>
        <v>-0.11627906976744184</v>
      </c>
      <c r="W48" s="45">
        <f t="shared" si="14"/>
        <v>0.13636363636363646</v>
      </c>
      <c r="X48" s="45">
        <f t="shared" si="14"/>
        <v>-0.1410877759827679</v>
      </c>
    </row>
    <row r="49" spans="1:24" ht="12.75">
      <c r="A49" s="96"/>
      <c r="B49" s="5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6"/>
    </row>
    <row r="50" spans="1:24" s="179" customFormat="1" ht="12.75">
      <c r="A50" s="96"/>
      <c r="B50" s="173" t="s">
        <v>10</v>
      </c>
      <c r="C50" s="174">
        <v>394</v>
      </c>
      <c r="D50" s="175">
        <v>283</v>
      </c>
      <c r="E50" s="175">
        <v>674</v>
      </c>
      <c r="F50" s="175">
        <v>216</v>
      </c>
      <c r="G50" s="175">
        <v>676</v>
      </c>
      <c r="H50" s="175">
        <v>317</v>
      </c>
      <c r="I50" s="176">
        <v>2725</v>
      </c>
      <c r="J50" s="175">
        <v>185</v>
      </c>
      <c r="K50" s="175">
        <v>259</v>
      </c>
      <c r="L50" s="175">
        <v>49</v>
      </c>
      <c r="M50" s="175">
        <v>81</v>
      </c>
      <c r="N50" s="175">
        <v>59</v>
      </c>
      <c r="O50" s="175">
        <v>183</v>
      </c>
      <c r="P50" s="175">
        <v>107</v>
      </c>
      <c r="Q50" s="175">
        <v>162</v>
      </c>
      <c r="R50" s="175">
        <v>203</v>
      </c>
      <c r="S50" s="175">
        <v>168</v>
      </c>
      <c r="T50" s="175">
        <v>158</v>
      </c>
      <c r="U50" s="175">
        <v>110</v>
      </c>
      <c r="V50" s="175">
        <v>125</v>
      </c>
      <c r="W50" s="177">
        <v>83</v>
      </c>
      <c r="X50" s="178">
        <f>SUM(C50:W50)</f>
        <v>7217</v>
      </c>
    </row>
    <row r="51" spans="1:24" ht="12.75">
      <c r="A51" s="96"/>
      <c r="B51" s="9" t="s">
        <v>51</v>
      </c>
      <c r="C51" s="18">
        <f>C50/C32</f>
        <v>0.22373651334469052</v>
      </c>
      <c r="D51" s="19">
        <f aca="true" t="shared" si="15" ref="D51:X51">D50/D32</f>
        <v>0.22424722662440572</v>
      </c>
      <c r="E51" s="19">
        <f t="shared" si="15"/>
        <v>0.2316947404606394</v>
      </c>
      <c r="F51" s="19">
        <f t="shared" si="15"/>
        <v>0.22063329928498468</v>
      </c>
      <c r="G51" s="19">
        <f t="shared" si="15"/>
        <v>0.2384479717813051</v>
      </c>
      <c r="H51" s="19">
        <f t="shared" si="15"/>
        <v>0.23978819969742815</v>
      </c>
      <c r="I51" s="19">
        <f t="shared" si="15"/>
        <v>0.24293483105999822</v>
      </c>
      <c r="J51" s="19">
        <f>J50/J32</f>
        <v>0.25377229080932784</v>
      </c>
      <c r="K51" s="19">
        <f t="shared" si="15"/>
        <v>0.20555555555555555</v>
      </c>
      <c r="L51" s="19">
        <f t="shared" si="15"/>
        <v>0.21973094170403587</v>
      </c>
      <c r="M51" s="19">
        <f t="shared" si="15"/>
        <v>0.22752808988764045</v>
      </c>
      <c r="N51" s="19">
        <f t="shared" si="15"/>
        <v>0.26222222222222225</v>
      </c>
      <c r="O51" s="19">
        <f t="shared" si="15"/>
        <v>0.21428571428571427</v>
      </c>
      <c r="P51" s="19">
        <f t="shared" si="15"/>
        <v>0.214</v>
      </c>
      <c r="Q51" s="19">
        <f t="shared" si="15"/>
        <v>0.23142857142857143</v>
      </c>
      <c r="R51" s="19">
        <f t="shared" si="15"/>
        <v>0.21527041357370094</v>
      </c>
      <c r="S51" s="19">
        <f t="shared" si="15"/>
        <v>0.23897581792318634</v>
      </c>
      <c r="T51" s="19">
        <f t="shared" si="15"/>
        <v>0.1970074812967581</v>
      </c>
      <c r="U51" s="19">
        <f t="shared" si="15"/>
        <v>0.22357723577235772</v>
      </c>
      <c r="V51" s="19">
        <f t="shared" si="15"/>
        <v>0.24801587301587302</v>
      </c>
      <c r="W51" s="20">
        <f t="shared" si="15"/>
        <v>0.2292817679558011</v>
      </c>
      <c r="X51" s="20">
        <f t="shared" si="15"/>
        <v>0.23327299760811945</v>
      </c>
    </row>
    <row r="52" spans="1:24" ht="12.75">
      <c r="A52" s="96"/>
      <c r="B52" s="153" t="s">
        <v>11</v>
      </c>
      <c r="C52" s="154">
        <v>130</v>
      </c>
      <c r="D52" s="155">
        <v>58</v>
      </c>
      <c r="E52" s="155">
        <v>203</v>
      </c>
      <c r="F52" s="155">
        <v>61</v>
      </c>
      <c r="G52" s="155">
        <v>231</v>
      </c>
      <c r="H52" s="155">
        <v>64</v>
      </c>
      <c r="I52" s="155">
        <v>800</v>
      </c>
      <c r="J52" s="155">
        <v>40</v>
      </c>
      <c r="K52" s="155">
        <v>257</v>
      </c>
      <c r="L52" s="155">
        <v>14</v>
      </c>
      <c r="M52" s="155">
        <v>26</v>
      </c>
      <c r="N52" s="155">
        <v>11</v>
      </c>
      <c r="O52" s="155">
        <v>90</v>
      </c>
      <c r="P52" s="155">
        <v>24</v>
      </c>
      <c r="Q52" s="155">
        <v>52</v>
      </c>
      <c r="R52" s="155">
        <v>61</v>
      </c>
      <c r="S52" s="155">
        <v>37</v>
      </c>
      <c r="T52" s="155">
        <v>40</v>
      </c>
      <c r="U52" s="155">
        <v>24</v>
      </c>
      <c r="V52" s="155">
        <v>28</v>
      </c>
      <c r="W52" s="156">
        <v>18</v>
      </c>
      <c r="X52" s="157">
        <f>SUM(C52:W52)</f>
        <v>2269</v>
      </c>
    </row>
    <row r="53" spans="1:24" ht="12.75">
      <c r="A53" s="96"/>
      <c r="B53" s="9" t="s">
        <v>50</v>
      </c>
      <c r="C53" s="18">
        <f>C52/C32</f>
        <v>0.07382169222032936</v>
      </c>
      <c r="D53" s="19">
        <f aca="true" t="shared" si="16" ref="D53:W53">D52/D32</f>
        <v>0.04595879556259905</v>
      </c>
      <c r="E53" s="19">
        <f t="shared" si="16"/>
        <v>0.06978343073221038</v>
      </c>
      <c r="F53" s="19">
        <f t="shared" si="16"/>
        <v>0.06230847803881512</v>
      </c>
      <c r="G53" s="19">
        <f t="shared" si="16"/>
        <v>0.08148148148148149</v>
      </c>
      <c r="H53" s="19">
        <f t="shared" si="16"/>
        <v>0.048411497730711045</v>
      </c>
      <c r="I53" s="19">
        <f t="shared" si="16"/>
        <v>0.07132031737541232</v>
      </c>
      <c r="J53" s="19">
        <f t="shared" si="16"/>
        <v>0.05486968449931413</v>
      </c>
      <c r="K53" s="19">
        <f t="shared" si="16"/>
        <v>0.20396825396825397</v>
      </c>
      <c r="L53" s="19">
        <f t="shared" si="16"/>
        <v>0.06278026905829596</v>
      </c>
      <c r="M53" s="19">
        <f t="shared" si="16"/>
        <v>0.07303370786516854</v>
      </c>
      <c r="N53" s="19">
        <f t="shared" si="16"/>
        <v>0.04888888888888889</v>
      </c>
      <c r="O53" s="19">
        <f t="shared" si="16"/>
        <v>0.1053864168618267</v>
      </c>
      <c r="P53" s="19">
        <f t="shared" si="16"/>
        <v>0.048</v>
      </c>
      <c r="Q53" s="19">
        <f t="shared" si="16"/>
        <v>0.07428571428571429</v>
      </c>
      <c r="R53" s="19">
        <f t="shared" si="16"/>
        <v>0.06468716861081654</v>
      </c>
      <c r="S53" s="19">
        <f t="shared" si="16"/>
        <v>0.05263157894736842</v>
      </c>
      <c r="T53" s="19">
        <f t="shared" si="16"/>
        <v>0.04987531172069826</v>
      </c>
      <c r="U53" s="19">
        <f t="shared" si="16"/>
        <v>0.04878048780487805</v>
      </c>
      <c r="V53" s="19">
        <f t="shared" si="16"/>
        <v>0.05555555555555555</v>
      </c>
      <c r="W53" s="20">
        <f t="shared" si="16"/>
        <v>0.049723756906077346</v>
      </c>
      <c r="X53" s="20">
        <f>SUM(C53:W53)</f>
        <v>1.4455524881144155</v>
      </c>
    </row>
    <row r="54" spans="1:24" ht="12.75">
      <c r="A54" s="96"/>
      <c r="B54" s="158" t="s">
        <v>12</v>
      </c>
      <c r="C54" s="159">
        <v>208</v>
      </c>
      <c r="D54" s="160">
        <v>144</v>
      </c>
      <c r="E54" s="160">
        <v>301</v>
      </c>
      <c r="F54" s="160">
        <v>53</v>
      </c>
      <c r="G54" s="160">
        <v>185</v>
      </c>
      <c r="H54" s="160">
        <v>95</v>
      </c>
      <c r="I54" s="160">
        <v>1451</v>
      </c>
      <c r="J54" s="160">
        <v>74</v>
      </c>
      <c r="K54" s="160">
        <v>16</v>
      </c>
      <c r="L54" s="160">
        <v>16</v>
      </c>
      <c r="M54" s="160">
        <v>31</v>
      </c>
      <c r="N54" s="160">
        <v>14</v>
      </c>
      <c r="O54" s="160">
        <v>44</v>
      </c>
      <c r="P54" s="160">
        <v>26</v>
      </c>
      <c r="Q54" s="160">
        <v>69</v>
      </c>
      <c r="R54" s="160">
        <v>139</v>
      </c>
      <c r="S54" s="160">
        <v>50</v>
      </c>
      <c r="T54" s="160">
        <v>69</v>
      </c>
      <c r="U54" s="160">
        <v>35</v>
      </c>
      <c r="V54" s="160">
        <v>43</v>
      </c>
      <c r="W54" s="161">
        <v>19</v>
      </c>
      <c r="X54" s="162">
        <f>SUM(C54:W54)</f>
        <v>3082</v>
      </c>
    </row>
    <row r="55" spans="1:24" ht="12.75">
      <c r="A55" s="96"/>
      <c r="B55" s="9" t="s">
        <v>49</v>
      </c>
      <c r="C55" s="18">
        <f>C54/C32</f>
        <v>0.11811470755252697</v>
      </c>
      <c r="D55" s="19">
        <f aca="true" t="shared" si="17" ref="D55:W55">D54/D32</f>
        <v>0.11410459587955626</v>
      </c>
      <c r="E55" s="19">
        <f t="shared" si="17"/>
        <v>0.10347198349948436</v>
      </c>
      <c r="F55" s="19">
        <f t="shared" si="17"/>
        <v>0.054136874361593465</v>
      </c>
      <c r="G55" s="19">
        <f t="shared" si="17"/>
        <v>0.06525573192239859</v>
      </c>
      <c r="H55" s="19">
        <f t="shared" si="17"/>
        <v>0.0718608169440242</v>
      </c>
      <c r="I55" s="19">
        <f t="shared" si="17"/>
        <v>0.1293572256396541</v>
      </c>
      <c r="J55" s="19">
        <f t="shared" si="17"/>
        <v>0.10150891632373114</v>
      </c>
      <c r="K55" s="19">
        <f t="shared" si="17"/>
        <v>0.012698412698412698</v>
      </c>
      <c r="L55" s="19">
        <f t="shared" si="17"/>
        <v>0.07174887892376682</v>
      </c>
      <c r="M55" s="19">
        <f t="shared" si="17"/>
        <v>0.08707865168539326</v>
      </c>
      <c r="N55" s="19">
        <f t="shared" si="17"/>
        <v>0.06222222222222222</v>
      </c>
      <c r="O55" s="19">
        <f t="shared" si="17"/>
        <v>0.05152224824355972</v>
      </c>
      <c r="P55" s="19">
        <f t="shared" si="17"/>
        <v>0.052</v>
      </c>
      <c r="Q55" s="19">
        <f t="shared" si="17"/>
        <v>0.09857142857142857</v>
      </c>
      <c r="R55" s="19">
        <f t="shared" si="17"/>
        <v>0.1474019088016967</v>
      </c>
      <c r="S55" s="19">
        <f t="shared" si="17"/>
        <v>0.07112375533428165</v>
      </c>
      <c r="T55" s="19">
        <f t="shared" si="17"/>
        <v>0.08603491271820449</v>
      </c>
      <c r="U55" s="19">
        <f t="shared" si="17"/>
        <v>0.07113821138211382</v>
      </c>
      <c r="V55" s="19">
        <f t="shared" si="17"/>
        <v>0.08531746031746032</v>
      </c>
      <c r="W55" s="20">
        <f t="shared" si="17"/>
        <v>0.052486187845303865</v>
      </c>
      <c r="X55" s="20">
        <f>SUM(C55:W55)</f>
        <v>1.707155130866813</v>
      </c>
    </row>
    <row r="56" spans="1:24" s="2" customFormat="1" ht="12.75">
      <c r="A56" s="96"/>
      <c r="B56" s="163" t="s">
        <v>88</v>
      </c>
      <c r="C56" s="164">
        <v>510</v>
      </c>
      <c r="D56" s="165">
        <v>384</v>
      </c>
      <c r="E56" s="165">
        <v>358</v>
      </c>
      <c r="F56" s="165">
        <v>287</v>
      </c>
      <c r="G56" s="165">
        <v>639</v>
      </c>
      <c r="H56" s="165">
        <v>458</v>
      </c>
      <c r="I56" s="165">
        <v>1350</v>
      </c>
      <c r="J56" s="165">
        <v>181</v>
      </c>
      <c r="K56" s="165">
        <v>1095</v>
      </c>
      <c r="L56" s="165">
        <v>102</v>
      </c>
      <c r="M56" s="165">
        <v>92</v>
      </c>
      <c r="N56" s="165">
        <v>75</v>
      </c>
      <c r="O56" s="165">
        <v>421</v>
      </c>
      <c r="P56" s="165">
        <v>178</v>
      </c>
      <c r="Q56" s="165">
        <v>176</v>
      </c>
      <c r="R56" s="165">
        <v>216</v>
      </c>
      <c r="S56" s="165">
        <v>290</v>
      </c>
      <c r="T56" s="165">
        <v>158</v>
      </c>
      <c r="U56" s="165">
        <v>130</v>
      </c>
      <c r="V56" s="165">
        <v>107</v>
      </c>
      <c r="W56" s="166">
        <v>154</v>
      </c>
      <c r="X56" s="167">
        <f>SUM(C56:W56)</f>
        <v>7361</v>
      </c>
    </row>
    <row r="57" spans="1:24" s="2" customFormat="1" ht="12.75">
      <c r="A57" s="96"/>
      <c r="B57" s="9" t="s">
        <v>46</v>
      </c>
      <c r="C57" s="18">
        <f>+C56/C32</f>
        <v>0.28960817717206133</v>
      </c>
      <c r="D57" s="19">
        <f aca="true" t="shared" si="18" ref="D57:X57">+D56/D32</f>
        <v>0.30427892234548337</v>
      </c>
      <c r="E57" s="19">
        <f t="shared" si="18"/>
        <v>0.12306634582330697</v>
      </c>
      <c r="F57" s="19">
        <f t="shared" si="18"/>
        <v>0.2931562819203269</v>
      </c>
      <c r="G57" s="19">
        <f t="shared" si="18"/>
        <v>0.2253968253968254</v>
      </c>
      <c r="H57" s="19">
        <f t="shared" si="18"/>
        <v>0.3464447806354009</v>
      </c>
      <c r="I57" s="19">
        <f t="shared" si="18"/>
        <v>0.1203530355710083</v>
      </c>
      <c r="J57" s="19">
        <f t="shared" si="18"/>
        <v>0.24828532235939643</v>
      </c>
      <c r="K57" s="19">
        <f t="shared" si="18"/>
        <v>0.8690476190476191</v>
      </c>
      <c r="L57" s="19">
        <f t="shared" si="18"/>
        <v>0.45739910313901344</v>
      </c>
      <c r="M57" s="19">
        <f t="shared" si="18"/>
        <v>0.25842696629213485</v>
      </c>
      <c r="N57" s="19">
        <f t="shared" si="18"/>
        <v>0.3333333333333333</v>
      </c>
      <c r="O57" s="19">
        <f t="shared" si="18"/>
        <v>0.4929742388758782</v>
      </c>
      <c r="P57" s="19">
        <f t="shared" si="18"/>
        <v>0.356</v>
      </c>
      <c r="Q57" s="19">
        <f t="shared" si="18"/>
        <v>0.25142857142857145</v>
      </c>
      <c r="R57" s="19">
        <f t="shared" si="18"/>
        <v>0.22905620360551432</v>
      </c>
      <c r="S57" s="19">
        <f t="shared" si="18"/>
        <v>0.41251778093883357</v>
      </c>
      <c r="T57" s="19">
        <f t="shared" si="18"/>
        <v>0.1970074812967581</v>
      </c>
      <c r="U57" s="19">
        <f t="shared" si="18"/>
        <v>0.26422764227642276</v>
      </c>
      <c r="V57" s="19">
        <f t="shared" si="18"/>
        <v>0.2123015873015873</v>
      </c>
      <c r="W57" s="20">
        <f t="shared" si="18"/>
        <v>0.425414364640884</v>
      </c>
      <c r="X57" s="20">
        <f t="shared" si="18"/>
        <v>0.23792746783890362</v>
      </c>
    </row>
    <row r="58" spans="1:24" ht="12.75">
      <c r="A58" s="96"/>
      <c r="B58" s="168" t="s">
        <v>47</v>
      </c>
      <c r="C58" s="169">
        <v>549</v>
      </c>
      <c r="D58" s="170">
        <v>333</v>
      </c>
      <c r="E58" s="170">
        <v>1036</v>
      </c>
      <c r="F58" s="170">
        <v>299</v>
      </c>
      <c r="G58" s="170">
        <v>705</v>
      </c>
      <c r="H58" s="170">
        <v>320</v>
      </c>
      <c r="I58" s="170">
        <v>2873</v>
      </c>
      <c r="J58" s="170">
        <v>216</v>
      </c>
      <c r="K58" s="170">
        <v>47</v>
      </c>
      <c r="L58" s="170">
        <v>50</v>
      </c>
      <c r="M58" s="170">
        <v>131</v>
      </c>
      <c r="N58" s="170">
        <v>59</v>
      </c>
      <c r="O58" s="170">
        <v>205</v>
      </c>
      <c r="P58" s="170">
        <v>137</v>
      </c>
      <c r="Q58" s="170">
        <v>247</v>
      </c>
      <c r="R58" s="170">
        <v>318</v>
      </c>
      <c r="S58" s="170">
        <v>178</v>
      </c>
      <c r="T58" s="170">
        <v>271</v>
      </c>
      <c r="U58" s="170">
        <v>162</v>
      </c>
      <c r="V58" s="170">
        <v>197</v>
      </c>
      <c r="W58" s="171">
        <v>97</v>
      </c>
      <c r="X58" s="172">
        <f>SUM(C58:W58)</f>
        <v>8430</v>
      </c>
    </row>
    <row r="59" spans="1:24" ht="13.5" thickBot="1">
      <c r="A59" s="97"/>
      <c r="B59" s="10" t="s">
        <v>48</v>
      </c>
      <c r="C59" s="30">
        <f>C58/C32</f>
        <v>0.31175468483816016</v>
      </c>
      <c r="D59" s="31">
        <f aca="true" t="shared" si="19" ref="D59:X59">D58/D32</f>
        <v>0.26386687797147385</v>
      </c>
      <c r="E59" s="31">
        <f t="shared" si="19"/>
        <v>0.3561361292540392</v>
      </c>
      <c r="F59" s="31">
        <f t="shared" si="19"/>
        <v>0.3054136874361593</v>
      </c>
      <c r="G59" s="31">
        <f t="shared" si="19"/>
        <v>0.24867724867724866</v>
      </c>
      <c r="H59" s="31">
        <f t="shared" si="19"/>
        <v>0.24205748865355523</v>
      </c>
      <c r="I59" s="31">
        <f t="shared" si="19"/>
        <v>0.2561290897744495</v>
      </c>
      <c r="J59" s="31">
        <f t="shared" si="19"/>
        <v>0.2962962962962963</v>
      </c>
      <c r="K59" s="31">
        <f t="shared" si="19"/>
        <v>0.0373015873015873</v>
      </c>
      <c r="L59" s="31">
        <f t="shared" si="19"/>
        <v>0.2242152466367713</v>
      </c>
      <c r="M59" s="31">
        <f t="shared" si="19"/>
        <v>0.36797752808988765</v>
      </c>
      <c r="N59" s="31">
        <f t="shared" si="19"/>
        <v>0.26222222222222225</v>
      </c>
      <c r="O59" s="31">
        <f t="shared" si="19"/>
        <v>0.24004683840749413</v>
      </c>
      <c r="P59" s="31">
        <f t="shared" si="19"/>
        <v>0.274</v>
      </c>
      <c r="Q59" s="31">
        <f t="shared" si="19"/>
        <v>0.35285714285714287</v>
      </c>
      <c r="R59" s="31">
        <f t="shared" si="19"/>
        <v>0.3372216330858961</v>
      </c>
      <c r="S59" s="31">
        <f t="shared" si="19"/>
        <v>0.2532005689900427</v>
      </c>
      <c r="T59" s="31">
        <f t="shared" si="19"/>
        <v>0.33790523690773067</v>
      </c>
      <c r="U59" s="31">
        <f t="shared" si="19"/>
        <v>0.32926829268292684</v>
      </c>
      <c r="V59" s="31">
        <f t="shared" si="19"/>
        <v>0.39087301587301587</v>
      </c>
      <c r="W59" s="32">
        <f t="shared" si="19"/>
        <v>0.26795580110497236</v>
      </c>
      <c r="X59" s="32">
        <f t="shared" si="19"/>
        <v>0.2724804447604887</v>
      </c>
    </row>
    <row r="60" spans="1:24" ht="13.5" thickTop="1">
      <c r="A60" s="92" t="s">
        <v>13</v>
      </c>
      <c r="B60" s="11" t="s">
        <v>86</v>
      </c>
      <c r="C60" s="60">
        <v>4609</v>
      </c>
      <c r="D60" s="61">
        <v>3482</v>
      </c>
      <c r="E60" s="61">
        <v>8570</v>
      </c>
      <c r="F60" s="61">
        <v>2633</v>
      </c>
      <c r="G60" s="61">
        <v>9369</v>
      </c>
      <c r="H60" s="61">
        <v>5188</v>
      </c>
      <c r="I60" s="61">
        <v>43816</v>
      </c>
      <c r="J60" s="61">
        <v>1834</v>
      </c>
      <c r="K60" s="61">
        <v>2185</v>
      </c>
      <c r="L60" s="61">
        <v>707</v>
      </c>
      <c r="M60" s="61">
        <v>693</v>
      </c>
      <c r="N60" s="61">
        <v>633</v>
      </c>
      <c r="O60" s="61">
        <v>1986</v>
      </c>
      <c r="P60" s="61">
        <v>2415</v>
      </c>
      <c r="Q60" s="61">
        <v>1765</v>
      </c>
      <c r="R60" s="61">
        <v>2708</v>
      </c>
      <c r="S60" s="61">
        <v>1737</v>
      </c>
      <c r="T60" s="61">
        <v>2806</v>
      </c>
      <c r="U60" s="61">
        <v>2911</v>
      </c>
      <c r="V60" s="61">
        <v>1457</v>
      </c>
      <c r="W60" s="62">
        <v>845</v>
      </c>
      <c r="X60" s="63">
        <f>SUM(C60:W60)</f>
        <v>102349</v>
      </c>
    </row>
    <row r="61" spans="1:24" ht="12.75">
      <c r="A61" s="93"/>
      <c r="B61" s="5" t="s">
        <v>87</v>
      </c>
      <c r="C61" s="117">
        <v>4723</v>
      </c>
      <c r="D61" s="118">
        <v>3505</v>
      </c>
      <c r="E61" s="118">
        <v>9032</v>
      </c>
      <c r="F61" s="118">
        <v>2683</v>
      </c>
      <c r="G61" s="118">
        <v>9016</v>
      </c>
      <c r="H61" s="118">
        <v>5311</v>
      </c>
      <c r="I61" s="118">
        <v>43802</v>
      </c>
      <c r="J61" s="118">
        <v>1886</v>
      </c>
      <c r="K61" s="118">
        <v>2157</v>
      </c>
      <c r="L61" s="118">
        <v>688</v>
      </c>
      <c r="M61" s="118">
        <v>692</v>
      </c>
      <c r="N61" s="118">
        <v>677</v>
      </c>
      <c r="O61" s="118">
        <v>2009</v>
      </c>
      <c r="P61" s="118">
        <v>2294</v>
      </c>
      <c r="Q61" s="118">
        <v>1778</v>
      </c>
      <c r="R61" s="118">
        <v>2692</v>
      </c>
      <c r="S61" s="118">
        <v>1746</v>
      </c>
      <c r="T61" s="118">
        <v>2869</v>
      </c>
      <c r="U61" s="118">
        <v>2515</v>
      </c>
      <c r="V61" s="118">
        <v>1485</v>
      </c>
      <c r="W61" s="119">
        <v>878</v>
      </c>
      <c r="X61" s="142">
        <f>SUM(C61:W61)</f>
        <v>102438</v>
      </c>
    </row>
    <row r="62" spans="1:24" ht="12.75">
      <c r="A62" s="93"/>
      <c r="B62" s="5" t="s">
        <v>14</v>
      </c>
      <c r="C62" s="18">
        <f>C60/C5</f>
        <v>0.21917352227875792</v>
      </c>
      <c r="D62" s="19">
        <f aca="true" t="shared" si="20" ref="D62:X62">D60/D5</f>
        <v>0.2510092272202999</v>
      </c>
      <c r="E62" s="19">
        <f t="shared" si="20"/>
        <v>0.243632021833068</v>
      </c>
      <c r="F62" s="19">
        <f t="shared" si="20"/>
        <v>0.23561521252796422</v>
      </c>
      <c r="G62" s="19">
        <f t="shared" si="20"/>
        <v>0.42275065427308006</v>
      </c>
      <c r="H62" s="19">
        <f t="shared" si="20"/>
        <v>0.3295642230974463</v>
      </c>
      <c r="I62" s="19">
        <f t="shared" si="20"/>
        <v>0.33424109969410565</v>
      </c>
      <c r="J62" s="19">
        <f t="shared" si="20"/>
        <v>0.21966702599113666</v>
      </c>
      <c r="K62" s="19">
        <f t="shared" si="20"/>
        <v>0.6202100482543287</v>
      </c>
      <c r="L62" s="19">
        <f t="shared" si="20"/>
        <v>0.2695386961494472</v>
      </c>
      <c r="M62" s="19">
        <f t="shared" si="20"/>
        <v>0.14654260943116937</v>
      </c>
      <c r="N62" s="19">
        <f t="shared" si="20"/>
        <v>0.2729624838292367</v>
      </c>
      <c r="O62" s="19">
        <f t="shared" si="20"/>
        <v>0.30671814671814673</v>
      </c>
      <c r="P62" s="19">
        <f t="shared" si="20"/>
        <v>0.42198147824567533</v>
      </c>
      <c r="Q62" s="19">
        <f t="shared" si="20"/>
        <v>0.18169652048589666</v>
      </c>
      <c r="R62" s="19">
        <f t="shared" si="20"/>
        <v>0.2343979918635852</v>
      </c>
      <c r="S62" s="19">
        <f t="shared" si="20"/>
        <v>0.23150739704118353</v>
      </c>
      <c r="T62" s="19">
        <f t="shared" si="20"/>
        <v>0.28403684583459865</v>
      </c>
      <c r="U62" s="19">
        <f t="shared" si="20"/>
        <v>0.421578566256336</v>
      </c>
      <c r="V62" s="19">
        <f t="shared" si="20"/>
        <v>0.19275036380473606</v>
      </c>
      <c r="W62" s="20">
        <f t="shared" si="20"/>
        <v>0.23125342090859333</v>
      </c>
      <c r="X62" s="20">
        <f>X60/X5</f>
        <v>0.3003594958254464</v>
      </c>
    </row>
    <row r="63" spans="1:24" ht="12.75">
      <c r="A63" s="93"/>
      <c r="B63" s="143" t="s">
        <v>78</v>
      </c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</row>
    <row r="64" spans="1:24" ht="12.75">
      <c r="A64" s="93"/>
      <c r="B64" s="64" t="s">
        <v>65</v>
      </c>
      <c r="C64" s="65">
        <v>967</v>
      </c>
      <c r="D64" s="66">
        <v>499</v>
      </c>
      <c r="E64" s="66">
        <v>371</v>
      </c>
      <c r="F64" s="66">
        <v>595</v>
      </c>
      <c r="G64" s="66">
        <v>1045</v>
      </c>
      <c r="H64" s="66">
        <v>524</v>
      </c>
      <c r="I64" s="66">
        <v>4024</v>
      </c>
      <c r="J64" s="66">
        <v>418</v>
      </c>
      <c r="K64" s="66">
        <v>1667</v>
      </c>
      <c r="L64" s="66">
        <v>368</v>
      </c>
      <c r="M64" s="66">
        <v>89</v>
      </c>
      <c r="N64" s="66">
        <v>103</v>
      </c>
      <c r="O64" s="66">
        <v>586</v>
      </c>
      <c r="P64" s="66">
        <v>703</v>
      </c>
      <c r="Q64" s="66">
        <v>306</v>
      </c>
      <c r="R64" s="66">
        <v>391</v>
      </c>
      <c r="S64" s="66">
        <v>356</v>
      </c>
      <c r="T64" s="66">
        <v>206</v>
      </c>
      <c r="U64" s="66">
        <v>1932</v>
      </c>
      <c r="V64" s="66">
        <v>270</v>
      </c>
      <c r="W64" s="67">
        <v>345</v>
      </c>
      <c r="X64" s="67">
        <f>SUM(C64:W64)</f>
        <v>15765</v>
      </c>
    </row>
    <row r="65" spans="1:24" ht="12.75">
      <c r="A65" s="93"/>
      <c r="B65" s="13" t="s">
        <v>56</v>
      </c>
      <c r="C65" s="18">
        <f>C64/C61</f>
        <v>0.20474274825322888</v>
      </c>
      <c r="D65" s="19">
        <f aca="true" t="shared" si="21" ref="D65:W65">D64/D61</f>
        <v>0.14236804564907277</v>
      </c>
      <c r="E65" s="19">
        <f t="shared" si="21"/>
        <v>0.041076173604960145</v>
      </c>
      <c r="F65" s="19">
        <f t="shared" si="21"/>
        <v>0.22176667909057027</v>
      </c>
      <c r="G65" s="19">
        <f t="shared" si="21"/>
        <v>0.115905057675244</v>
      </c>
      <c r="H65" s="19">
        <f t="shared" si="21"/>
        <v>0.09866315194878554</v>
      </c>
      <c r="I65" s="19">
        <f t="shared" si="21"/>
        <v>0.09186795123510343</v>
      </c>
      <c r="J65" s="19">
        <f t="shared" si="21"/>
        <v>0.22163308589607636</v>
      </c>
      <c r="K65" s="19">
        <f t="shared" si="21"/>
        <v>0.7728326379230412</v>
      </c>
      <c r="L65" s="19">
        <f t="shared" si="21"/>
        <v>0.5348837209302325</v>
      </c>
      <c r="M65" s="19">
        <f t="shared" si="21"/>
        <v>0.12861271676300579</v>
      </c>
      <c r="N65" s="19">
        <f t="shared" si="21"/>
        <v>0.15214180206794684</v>
      </c>
      <c r="O65" s="19">
        <f t="shared" si="21"/>
        <v>0.29168740666998505</v>
      </c>
      <c r="P65" s="19">
        <f t="shared" si="21"/>
        <v>0.3064516129032258</v>
      </c>
      <c r="Q65" s="19">
        <f t="shared" si="21"/>
        <v>0.172103487064117</v>
      </c>
      <c r="R65" s="19">
        <f t="shared" si="21"/>
        <v>0.14524517087667163</v>
      </c>
      <c r="S65" s="19">
        <f t="shared" si="21"/>
        <v>0.20389461626575028</v>
      </c>
      <c r="T65" s="19">
        <f t="shared" si="21"/>
        <v>0.07180202161031718</v>
      </c>
      <c r="U65" s="19">
        <f t="shared" si="21"/>
        <v>0.7681908548707753</v>
      </c>
      <c r="V65" s="19">
        <f t="shared" si="21"/>
        <v>0.18181818181818182</v>
      </c>
      <c r="W65" s="20">
        <f t="shared" si="21"/>
        <v>0.3929384965831435</v>
      </c>
      <c r="X65" s="20"/>
    </row>
    <row r="66" spans="1:24" ht="12.75">
      <c r="A66" s="93"/>
      <c r="B66" s="13" t="s">
        <v>16</v>
      </c>
      <c r="C66" s="18">
        <f>+C64/SUM($C$61:$W$61)</f>
        <v>0.009439856303324938</v>
      </c>
      <c r="D66" s="19">
        <f aca="true" t="shared" si="22" ref="D66:W66">+D64/SUM($C$61:$W$61)</f>
        <v>0.004871239188582362</v>
      </c>
      <c r="E66" s="19">
        <f t="shared" si="22"/>
        <v>0.0036217028836955036</v>
      </c>
      <c r="F66" s="19">
        <f t="shared" si="22"/>
        <v>0.005808391417247506</v>
      </c>
      <c r="G66" s="19">
        <f t="shared" si="22"/>
        <v>0.010201292489115367</v>
      </c>
      <c r="H66" s="19">
        <f t="shared" si="22"/>
        <v>0.005115289248130576</v>
      </c>
      <c r="I66" s="19">
        <f t="shared" si="22"/>
        <v>0.03928229758488061</v>
      </c>
      <c r="J66" s="19">
        <f t="shared" si="22"/>
        <v>0.004080516995646147</v>
      </c>
      <c r="K66" s="19">
        <f t="shared" si="22"/>
        <v>0.016273257970674946</v>
      </c>
      <c r="L66" s="19">
        <f t="shared" si="22"/>
        <v>0.003592416876549718</v>
      </c>
      <c r="M66" s="19">
        <f t="shared" si="22"/>
        <v>0.0008688182119916437</v>
      </c>
      <c r="N66" s="19">
        <f t="shared" si="22"/>
        <v>0.0010054862453386438</v>
      </c>
      <c r="O66" s="19">
        <f t="shared" si="22"/>
        <v>0.005720533395810148</v>
      </c>
      <c r="P66" s="19">
        <f t="shared" si="22"/>
        <v>0.006862687674495793</v>
      </c>
      <c r="Q66" s="19">
        <f t="shared" si="22"/>
        <v>0.002987172728870146</v>
      </c>
      <c r="R66" s="19">
        <f t="shared" si="22"/>
        <v>0.003816942931334075</v>
      </c>
      <c r="S66" s="19">
        <f t="shared" si="22"/>
        <v>0.0034752728479665747</v>
      </c>
      <c r="T66" s="19">
        <f t="shared" si="22"/>
        <v>0.0020109724906772876</v>
      </c>
      <c r="U66" s="19">
        <f t="shared" si="22"/>
        <v>0.01886018860188602</v>
      </c>
      <c r="V66" s="19">
        <f t="shared" si="22"/>
        <v>0.002635740643120717</v>
      </c>
      <c r="W66" s="20">
        <f t="shared" si="22"/>
        <v>0.0033678908217653603</v>
      </c>
      <c r="X66" s="20">
        <f>+X64/X61</f>
        <v>0.15389796755110408</v>
      </c>
    </row>
    <row r="67" spans="1:24" ht="12.75">
      <c r="A67" s="93"/>
      <c r="B67" s="68" t="s">
        <v>15</v>
      </c>
      <c r="C67" s="69">
        <v>1207</v>
      </c>
      <c r="D67" s="70">
        <v>1470</v>
      </c>
      <c r="E67" s="70">
        <v>2866</v>
      </c>
      <c r="F67" s="70">
        <v>567</v>
      </c>
      <c r="G67" s="70">
        <v>1295</v>
      </c>
      <c r="H67" s="70">
        <v>2720</v>
      </c>
      <c r="I67" s="70">
        <v>5770</v>
      </c>
      <c r="J67" s="70">
        <v>365</v>
      </c>
      <c r="K67" s="70">
        <v>94</v>
      </c>
      <c r="L67" s="70">
        <v>32</v>
      </c>
      <c r="M67" s="70">
        <v>121</v>
      </c>
      <c r="N67" s="70">
        <v>285</v>
      </c>
      <c r="O67" s="70">
        <v>275</v>
      </c>
      <c r="P67" s="70">
        <v>1084</v>
      </c>
      <c r="Q67" s="70">
        <v>434</v>
      </c>
      <c r="R67" s="70">
        <v>668</v>
      </c>
      <c r="S67" s="70">
        <v>583</v>
      </c>
      <c r="T67" s="70">
        <v>1485</v>
      </c>
      <c r="U67" s="70">
        <v>230</v>
      </c>
      <c r="V67" s="70">
        <v>400</v>
      </c>
      <c r="W67" s="71">
        <v>51</v>
      </c>
      <c r="X67" s="71">
        <f>SUM(C67:W67)</f>
        <v>22002</v>
      </c>
    </row>
    <row r="68" spans="1:24" ht="12.75">
      <c r="A68" s="93"/>
      <c r="B68" s="13" t="s">
        <v>56</v>
      </c>
      <c r="C68" s="18">
        <f>+C67/C61</f>
        <v>0.2555579081092526</v>
      </c>
      <c r="D68" s="19">
        <f aca="true" t="shared" si="23" ref="D68:L68">+D67/D61</f>
        <v>0.4194008559201141</v>
      </c>
      <c r="E68" s="19">
        <f t="shared" si="23"/>
        <v>0.31731620903454383</v>
      </c>
      <c r="F68" s="19">
        <f t="shared" si="23"/>
        <v>0.21133060007454343</v>
      </c>
      <c r="G68" s="19">
        <f t="shared" si="23"/>
        <v>0.14363354037267081</v>
      </c>
      <c r="H68" s="19">
        <f t="shared" si="23"/>
        <v>0.5121446055356806</v>
      </c>
      <c r="I68" s="19">
        <f t="shared" si="23"/>
        <v>0.13172914478790923</v>
      </c>
      <c r="J68" s="19">
        <f t="shared" si="23"/>
        <v>0.19353128313891835</v>
      </c>
      <c r="K68" s="19">
        <f t="shared" si="23"/>
        <v>0.04357904496986555</v>
      </c>
      <c r="L68" s="19">
        <f t="shared" si="23"/>
        <v>0.046511627906976744</v>
      </c>
      <c r="M68" s="19">
        <f aca="true" t="shared" si="24" ref="M68:W68">+M67/M61</f>
        <v>0.17485549132947978</v>
      </c>
      <c r="N68" s="19">
        <f t="shared" si="24"/>
        <v>0.42097488921713444</v>
      </c>
      <c r="O68" s="19">
        <f>+O67/O61</f>
        <v>0.1368840219014435</v>
      </c>
      <c r="P68" s="19">
        <f>+P67/P61</f>
        <v>0.47253705318221445</v>
      </c>
      <c r="Q68" s="19">
        <f t="shared" si="24"/>
        <v>0.2440944881889764</v>
      </c>
      <c r="R68" s="19">
        <f t="shared" si="24"/>
        <v>0.24814264487369986</v>
      </c>
      <c r="S68" s="19">
        <f t="shared" si="24"/>
        <v>0.33390607101947306</v>
      </c>
      <c r="T68" s="19">
        <f t="shared" si="24"/>
        <v>0.5176019518996166</v>
      </c>
      <c r="U68" s="19">
        <f t="shared" si="24"/>
        <v>0.09145129224652088</v>
      </c>
      <c r="V68" s="19">
        <f t="shared" si="24"/>
        <v>0.26936026936026936</v>
      </c>
      <c r="W68" s="20">
        <f t="shared" si="24"/>
        <v>0.05808656036446469</v>
      </c>
      <c r="X68" s="20"/>
    </row>
    <row r="69" spans="1:24" ht="12.75">
      <c r="A69" s="93"/>
      <c r="B69" s="13" t="s">
        <v>16</v>
      </c>
      <c r="C69" s="18">
        <f>+C67/SUM($C$61:$W$61)</f>
        <v>0.011782736874987798</v>
      </c>
      <c r="D69" s="19">
        <f aca="true" t="shared" si="25" ref="D69:W69">+D67/SUM($C$61:$W$61)</f>
        <v>0.014350143501435014</v>
      </c>
      <c r="E69" s="19">
        <f t="shared" si="25"/>
        <v>0.027977898826607315</v>
      </c>
      <c r="F69" s="19">
        <f t="shared" si="25"/>
        <v>0.005535055350553505</v>
      </c>
      <c r="G69" s="19">
        <f t="shared" si="25"/>
        <v>0.012641793084597513</v>
      </c>
      <c r="H69" s="19">
        <f t="shared" si="25"/>
        <v>0.02655264647884574</v>
      </c>
      <c r="I69" s="19">
        <f t="shared" si="25"/>
        <v>0.05632675374372791</v>
      </c>
      <c r="J69" s="19">
        <f t="shared" si="25"/>
        <v>0.003563130869403932</v>
      </c>
      <c r="K69" s="19">
        <f t="shared" si="25"/>
        <v>0.0009176282239012866</v>
      </c>
      <c r="L69" s="19">
        <f t="shared" si="25"/>
        <v>0.0003123840762217146</v>
      </c>
      <c r="M69" s="19">
        <f t="shared" si="25"/>
        <v>0.0011812022882133582</v>
      </c>
      <c r="N69" s="19">
        <f t="shared" si="25"/>
        <v>0.002782170678849646</v>
      </c>
      <c r="O69" s="19">
        <f t="shared" si="25"/>
        <v>0.0026845506550303598</v>
      </c>
      <c r="P69" s="19">
        <f t="shared" si="25"/>
        <v>0.010582010582010581</v>
      </c>
      <c r="Q69" s="19">
        <f t="shared" si="25"/>
        <v>0.004236709033757004</v>
      </c>
      <c r="R69" s="19">
        <f t="shared" si="25"/>
        <v>0.006521017591128293</v>
      </c>
      <c r="S69" s="19">
        <f t="shared" si="25"/>
        <v>0.005691247388664363</v>
      </c>
      <c r="T69" s="19">
        <f t="shared" si="25"/>
        <v>0.014496573537163942</v>
      </c>
      <c r="U69" s="19">
        <f t="shared" si="25"/>
        <v>0.0022452605478435737</v>
      </c>
      <c r="V69" s="19">
        <f t="shared" si="25"/>
        <v>0.0039048009527714324</v>
      </c>
      <c r="W69" s="20">
        <f t="shared" si="25"/>
        <v>0.0004978621214783576</v>
      </c>
      <c r="X69" s="20">
        <f>+X67/X61</f>
        <v>0.21478357640719264</v>
      </c>
    </row>
    <row r="70" spans="1:24" ht="12.75">
      <c r="A70" s="93"/>
      <c r="B70" s="72" t="s">
        <v>17</v>
      </c>
      <c r="C70" s="73">
        <v>568</v>
      </c>
      <c r="D70" s="74">
        <v>217</v>
      </c>
      <c r="E70" s="74">
        <v>947</v>
      </c>
      <c r="F70" s="74">
        <v>294</v>
      </c>
      <c r="G70" s="74">
        <v>937</v>
      </c>
      <c r="H70" s="74">
        <v>341</v>
      </c>
      <c r="I70" s="74">
        <v>3565</v>
      </c>
      <c r="J70" s="74">
        <v>173</v>
      </c>
      <c r="K70" s="74">
        <v>20</v>
      </c>
      <c r="L70" s="74">
        <v>40</v>
      </c>
      <c r="M70" s="74">
        <v>124</v>
      </c>
      <c r="N70" s="74">
        <v>55</v>
      </c>
      <c r="O70" s="74">
        <v>197</v>
      </c>
      <c r="P70" s="74">
        <v>140</v>
      </c>
      <c r="Q70" s="74">
        <v>294</v>
      </c>
      <c r="R70" s="74">
        <v>492</v>
      </c>
      <c r="S70" s="74">
        <v>195</v>
      </c>
      <c r="T70" s="74">
        <v>326</v>
      </c>
      <c r="U70" s="74">
        <v>190</v>
      </c>
      <c r="V70" s="74">
        <v>207</v>
      </c>
      <c r="W70" s="75">
        <v>135</v>
      </c>
      <c r="X70" s="75">
        <f>SUM(C70:W70)</f>
        <v>9457</v>
      </c>
    </row>
    <row r="71" spans="1:24" ht="12.75">
      <c r="A71" s="93"/>
      <c r="B71" s="13" t="s">
        <v>56</v>
      </c>
      <c r="C71" s="18">
        <f aca="true" t="shared" si="26" ref="C71:W71">+C70/C61</f>
        <v>0.12026254499258945</v>
      </c>
      <c r="D71" s="19">
        <f t="shared" si="26"/>
        <v>0.06191155492154066</v>
      </c>
      <c r="E71" s="19">
        <f t="shared" si="26"/>
        <v>0.10484942426926483</v>
      </c>
      <c r="F71" s="19">
        <f t="shared" si="26"/>
        <v>0.10957882966828178</v>
      </c>
      <c r="G71" s="19">
        <f t="shared" si="26"/>
        <v>0.10392635314995563</v>
      </c>
      <c r="H71" s="19">
        <f t="shared" si="26"/>
        <v>0.06420636414987761</v>
      </c>
      <c r="I71" s="19">
        <f t="shared" si="26"/>
        <v>0.08138897767225241</v>
      </c>
      <c r="J71" s="19">
        <f t="shared" si="26"/>
        <v>0.09172852598091198</v>
      </c>
      <c r="K71" s="19">
        <f t="shared" si="26"/>
        <v>0.00927213722763097</v>
      </c>
      <c r="L71" s="19">
        <f t="shared" si="26"/>
        <v>0.05813953488372093</v>
      </c>
      <c r="M71" s="19">
        <f t="shared" si="26"/>
        <v>0.1791907514450867</v>
      </c>
      <c r="N71" s="19">
        <f t="shared" si="26"/>
        <v>0.08124076809453472</v>
      </c>
      <c r="O71" s="19">
        <f t="shared" si="26"/>
        <v>0.09805873568939771</v>
      </c>
      <c r="P71" s="19">
        <f t="shared" si="26"/>
        <v>0.06102877070619006</v>
      </c>
      <c r="Q71" s="19">
        <f t="shared" si="26"/>
        <v>0.16535433070866143</v>
      </c>
      <c r="R71" s="19">
        <f t="shared" si="26"/>
        <v>0.1827637444279346</v>
      </c>
      <c r="S71" s="19">
        <f t="shared" si="26"/>
        <v>0.11168384879725086</v>
      </c>
      <c r="T71" s="19">
        <f t="shared" si="26"/>
        <v>0.11362844196584175</v>
      </c>
      <c r="U71" s="19">
        <f t="shared" si="26"/>
        <v>0.07554671968190854</v>
      </c>
      <c r="V71" s="19">
        <f t="shared" si="26"/>
        <v>0.1393939393939394</v>
      </c>
      <c r="W71" s="20">
        <f t="shared" si="26"/>
        <v>0.15375854214123008</v>
      </c>
      <c r="X71" s="20"/>
    </row>
    <row r="72" spans="1:24" ht="12.75">
      <c r="A72" s="93"/>
      <c r="B72" s="13" t="s">
        <v>16</v>
      </c>
      <c r="C72" s="18">
        <f aca="true" t="shared" si="27" ref="C72:W72">+C70/SUM($C$61:$W$61)</f>
        <v>0.005544817352935434</v>
      </c>
      <c r="D72" s="19">
        <f t="shared" si="27"/>
        <v>0.002118354516878502</v>
      </c>
      <c r="E72" s="19">
        <f t="shared" si="27"/>
        <v>0.009244616255686367</v>
      </c>
      <c r="F72" s="19">
        <f t="shared" si="27"/>
        <v>0.002870028700287003</v>
      </c>
      <c r="G72" s="19">
        <f t="shared" si="27"/>
        <v>0.00914699623186708</v>
      </c>
      <c r="H72" s="19">
        <f t="shared" si="27"/>
        <v>0.0033288428122376463</v>
      </c>
      <c r="I72" s="19">
        <f t="shared" si="27"/>
        <v>0.03480153849157539</v>
      </c>
      <c r="J72" s="19">
        <f t="shared" si="27"/>
        <v>0.0016888264120736446</v>
      </c>
      <c r="K72" s="19">
        <f t="shared" si="27"/>
        <v>0.00019524004763857162</v>
      </c>
      <c r="L72" s="19">
        <f t="shared" si="27"/>
        <v>0.00039048009527714323</v>
      </c>
      <c r="M72" s="19">
        <f t="shared" si="27"/>
        <v>0.001210488295359144</v>
      </c>
      <c r="N72" s="19">
        <f t="shared" si="27"/>
        <v>0.000536910131006072</v>
      </c>
      <c r="O72" s="19">
        <f t="shared" si="27"/>
        <v>0.0019231144692399304</v>
      </c>
      <c r="P72" s="19">
        <f t="shared" si="27"/>
        <v>0.0013666803334700013</v>
      </c>
      <c r="Q72" s="19">
        <f t="shared" si="27"/>
        <v>0.002870028700287003</v>
      </c>
      <c r="R72" s="19">
        <f t="shared" si="27"/>
        <v>0.004802905171908862</v>
      </c>
      <c r="S72" s="19">
        <f t="shared" si="27"/>
        <v>0.0019035904644760734</v>
      </c>
      <c r="T72" s="19">
        <f t="shared" si="27"/>
        <v>0.0031824127765087175</v>
      </c>
      <c r="U72" s="19">
        <f t="shared" si="27"/>
        <v>0.0018547804525664304</v>
      </c>
      <c r="V72" s="19">
        <f t="shared" si="27"/>
        <v>0.0020207344930592164</v>
      </c>
      <c r="W72" s="20">
        <f t="shared" si="27"/>
        <v>0.0013178703215603585</v>
      </c>
      <c r="X72" s="20">
        <f>+X70/SUM($C$61:$W$61)</f>
        <v>0.09231925652589859</v>
      </c>
    </row>
    <row r="73" spans="1:24" ht="12.75">
      <c r="A73" s="93"/>
      <c r="B73" s="76" t="s">
        <v>18</v>
      </c>
      <c r="C73" s="77">
        <v>644</v>
      </c>
      <c r="D73" s="78">
        <v>446</v>
      </c>
      <c r="E73" s="78">
        <v>1681</v>
      </c>
      <c r="F73" s="78">
        <v>536</v>
      </c>
      <c r="G73" s="78">
        <v>1402</v>
      </c>
      <c r="H73" s="78">
        <v>555</v>
      </c>
      <c r="I73" s="78">
        <v>7103</v>
      </c>
      <c r="J73" s="78">
        <v>289</v>
      </c>
      <c r="K73" s="78">
        <v>195</v>
      </c>
      <c r="L73" s="78">
        <v>105</v>
      </c>
      <c r="M73" s="78">
        <v>133</v>
      </c>
      <c r="N73" s="78">
        <v>78</v>
      </c>
      <c r="O73" s="78">
        <v>555</v>
      </c>
      <c r="P73" s="78">
        <v>121</v>
      </c>
      <c r="Q73" s="78">
        <v>221</v>
      </c>
      <c r="R73" s="78">
        <v>567</v>
      </c>
      <c r="S73" s="78">
        <v>296</v>
      </c>
      <c r="T73" s="78">
        <v>284</v>
      </c>
      <c r="U73" s="78">
        <v>172</v>
      </c>
      <c r="V73" s="78">
        <v>264</v>
      </c>
      <c r="W73" s="79">
        <v>132</v>
      </c>
      <c r="X73" s="79">
        <f>SUM(C73:W73)</f>
        <v>15779</v>
      </c>
    </row>
    <row r="74" spans="1:24" ht="12.75">
      <c r="A74" s="93"/>
      <c r="B74" s="13" t="s">
        <v>56</v>
      </c>
      <c r="C74" s="18">
        <f aca="true" t="shared" si="28" ref="C74:L74">+C73/C61</f>
        <v>0.1363540122803303</v>
      </c>
      <c r="D74" s="19">
        <f t="shared" si="28"/>
        <v>0.12724679029957203</v>
      </c>
      <c r="E74" s="19">
        <f t="shared" si="28"/>
        <v>0.18611603188662534</v>
      </c>
      <c r="F74" s="19">
        <f t="shared" si="28"/>
        <v>0.19977636973537086</v>
      </c>
      <c r="G74" s="19">
        <f t="shared" si="28"/>
        <v>0.15550133096716948</v>
      </c>
      <c r="H74" s="19">
        <f t="shared" si="28"/>
        <v>0.10450009414422896</v>
      </c>
      <c r="I74" s="19">
        <f t="shared" si="28"/>
        <v>0.16216154513492534</v>
      </c>
      <c r="J74" s="19">
        <f t="shared" si="28"/>
        <v>0.15323435843054084</v>
      </c>
      <c r="K74" s="19">
        <f t="shared" si="28"/>
        <v>0.09040333796940195</v>
      </c>
      <c r="L74" s="19">
        <f t="shared" si="28"/>
        <v>0.15261627906976744</v>
      </c>
      <c r="M74" s="19">
        <f aca="true" t="shared" si="29" ref="M74:W74">+M73/M61</f>
        <v>0.19219653179190752</v>
      </c>
      <c r="N74" s="19">
        <f t="shared" si="29"/>
        <v>0.11521418020679468</v>
      </c>
      <c r="O74" s="19">
        <f t="shared" si="29"/>
        <v>0.2762568442010951</v>
      </c>
      <c r="P74" s="19">
        <f t="shared" si="29"/>
        <v>0.05274629468177855</v>
      </c>
      <c r="Q74" s="19">
        <f t="shared" si="29"/>
        <v>0.12429696287964004</v>
      </c>
      <c r="R74" s="19">
        <f t="shared" si="29"/>
        <v>0.21062407132243685</v>
      </c>
      <c r="S74" s="19">
        <f t="shared" si="29"/>
        <v>0.16953035509736541</v>
      </c>
      <c r="T74" s="19">
        <f t="shared" si="29"/>
        <v>0.09898919484140815</v>
      </c>
      <c r="U74" s="19">
        <f t="shared" si="29"/>
        <v>0.068389662027833</v>
      </c>
      <c r="V74" s="19">
        <f t="shared" si="29"/>
        <v>0.17777777777777778</v>
      </c>
      <c r="W74" s="20">
        <f t="shared" si="29"/>
        <v>0.15034168564920272</v>
      </c>
      <c r="X74" s="20"/>
    </row>
    <row r="75" spans="1:24" ht="12.75">
      <c r="A75" s="93"/>
      <c r="B75" s="13" t="s">
        <v>16</v>
      </c>
      <c r="C75" s="18">
        <f aca="true" t="shared" si="30" ref="C75:W75">+C73/SUM($C$61:$W$61)</f>
        <v>0.006286729533962006</v>
      </c>
      <c r="D75" s="19">
        <f t="shared" si="30"/>
        <v>0.004353853062340147</v>
      </c>
      <c r="E75" s="19">
        <f t="shared" si="30"/>
        <v>0.016409926004021944</v>
      </c>
      <c r="F75" s="19">
        <f t="shared" si="30"/>
        <v>0.0052324332767137195</v>
      </c>
      <c r="G75" s="19">
        <f t="shared" si="30"/>
        <v>0.01368632733946387</v>
      </c>
      <c r="H75" s="19">
        <f t="shared" si="30"/>
        <v>0.005417911321970363</v>
      </c>
      <c r="I75" s="19">
        <f t="shared" si="30"/>
        <v>0.06933950291883871</v>
      </c>
      <c r="J75" s="19">
        <f t="shared" si="30"/>
        <v>0.00282121868837736</v>
      </c>
      <c r="K75" s="19">
        <f t="shared" si="30"/>
        <v>0.0019035904644760734</v>
      </c>
      <c r="L75" s="19">
        <f t="shared" si="30"/>
        <v>0.001025010250102501</v>
      </c>
      <c r="M75" s="19">
        <f t="shared" si="30"/>
        <v>0.0012983463167965013</v>
      </c>
      <c r="N75" s="19">
        <f t="shared" si="30"/>
        <v>0.0007614361857904294</v>
      </c>
      <c r="O75" s="19">
        <f t="shared" si="30"/>
        <v>0.005417911321970363</v>
      </c>
      <c r="P75" s="19">
        <f t="shared" si="30"/>
        <v>0.0011812022882133582</v>
      </c>
      <c r="Q75" s="19">
        <f t="shared" si="30"/>
        <v>0.0021574025264062165</v>
      </c>
      <c r="R75" s="19">
        <f t="shared" si="30"/>
        <v>0.005535055350553505</v>
      </c>
      <c r="S75" s="19">
        <f t="shared" si="30"/>
        <v>0.0028895527050508602</v>
      </c>
      <c r="T75" s="19">
        <f t="shared" si="30"/>
        <v>0.002772408676467717</v>
      </c>
      <c r="U75" s="19">
        <f t="shared" si="30"/>
        <v>0.001679064409691716</v>
      </c>
      <c r="V75" s="19">
        <f t="shared" si="30"/>
        <v>0.0025771686288291453</v>
      </c>
      <c r="W75" s="20">
        <f t="shared" si="30"/>
        <v>0.0012885843144145727</v>
      </c>
      <c r="X75" s="20">
        <f>+X73/SUM($C$61:$W$61)</f>
        <v>0.15403463558445107</v>
      </c>
    </row>
    <row r="76" spans="1:24" ht="12.75">
      <c r="A76" s="93"/>
      <c r="B76" s="12" t="s">
        <v>19</v>
      </c>
      <c r="C76" s="60">
        <v>1223</v>
      </c>
      <c r="D76" s="61">
        <v>850</v>
      </c>
      <c r="E76" s="61">
        <v>2705</v>
      </c>
      <c r="F76" s="61">
        <v>641</v>
      </c>
      <c r="G76" s="61">
        <v>4690</v>
      </c>
      <c r="H76" s="61">
        <v>1048</v>
      </c>
      <c r="I76" s="61">
        <v>23354</v>
      </c>
      <c r="J76" s="61">
        <v>589</v>
      </c>
      <c r="K76" s="61">
        <v>209</v>
      </c>
      <c r="L76" s="61">
        <v>162</v>
      </c>
      <c r="M76" s="61">
        <v>226</v>
      </c>
      <c r="N76" s="61">
        <v>112</v>
      </c>
      <c r="O76" s="61">
        <v>373</v>
      </c>
      <c r="P76" s="61">
        <v>367</v>
      </c>
      <c r="Q76" s="61">
        <v>510</v>
      </c>
      <c r="R76" s="61">
        <v>590</v>
      </c>
      <c r="S76" s="61">
        <v>307</v>
      </c>
      <c r="T76" s="61">
        <v>505</v>
      </c>
      <c r="U76" s="61">
        <v>387</v>
      </c>
      <c r="V76" s="61">
        <v>316</v>
      </c>
      <c r="W76" s="62">
        <v>182</v>
      </c>
      <c r="X76" s="62">
        <f>SUM(C76:W76)</f>
        <v>39346</v>
      </c>
    </row>
    <row r="77" spans="1:24" ht="12.75">
      <c r="A77" s="93"/>
      <c r="B77" s="13" t="s">
        <v>56</v>
      </c>
      <c r="C77" s="18">
        <f aca="true" t="shared" si="31" ref="C77:L77">+C76/C61</f>
        <v>0.2589455854329875</v>
      </c>
      <c r="D77" s="19">
        <f t="shared" si="31"/>
        <v>0.24251069900142652</v>
      </c>
      <c r="E77" s="19">
        <f t="shared" si="31"/>
        <v>0.2994906997342781</v>
      </c>
      <c r="F77" s="19">
        <f t="shared" si="31"/>
        <v>0.23891166604547148</v>
      </c>
      <c r="G77" s="19">
        <f t="shared" si="31"/>
        <v>0.5201863354037267</v>
      </c>
      <c r="H77" s="19">
        <f t="shared" si="31"/>
        <v>0.19732630389757108</v>
      </c>
      <c r="I77" s="19">
        <f t="shared" si="31"/>
        <v>0.5331720012784804</v>
      </c>
      <c r="J77" s="19">
        <f t="shared" si="31"/>
        <v>0.3123011664899258</v>
      </c>
      <c r="K77" s="19">
        <f t="shared" si="31"/>
        <v>0.09689383402874363</v>
      </c>
      <c r="L77" s="19">
        <f t="shared" si="31"/>
        <v>0.23546511627906977</v>
      </c>
      <c r="M77" s="19">
        <f aca="true" t="shared" si="32" ref="M77:W77">+M76/M61</f>
        <v>0.3265895953757225</v>
      </c>
      <c r="N77" s="19">
        <f t="shared" si="32"/>
        <v>0.1654357459379616</v>
      </c>
      <c r="O77" s="19">
        <f t="shared" si="32"/>
        <v>0.18566450970632156</v>
      </c>
      <c r="P77" s="19">
        <f t="shared" si="32"/>
        <v>0.15998256320836965</v>
      </c>
      <c r="Q77" s="19">
        <f t="shared" si="32"/>
        <v>0.28683914510686165</v>
      </c>
      <c r="R77" s="19">
        <f t="shared" si="32"/>
        <v>0.21916790490341753</v>
      </c>
      <c r="S77" s="19">
        <f t="shared" si="32"/>
        <v>0.17583046964490265</v>
      </c>
      <c r="T77" s="19">
        <f t="shared" si="32"/>
        <v>0.1760195189961659</v>
      </c>
      <c r="U77" s="19">
        <f t="shared" si="32"/>
        <v>0.15387673956262427</v>
      </c>
      <c r="V77" s="19">
        <f t="shared" si="32"/>
        <v>0.2127946127946128</v>
      </c>
      <c r="W77" s="20">
        <f t="shared" si="32"/>
        <v>0.2072892938496583</v>
      </c>
      <c r="X77" s="20"/>
    </row>
    <row r="78" spans="1:24" ht="13.5" thickBot="1">
      <c r="A78" s="94"/>
      <c r="B78" s="14" t="s">
        <v>16</v>
      </c>
      <c r="C78" s="21">
        <f aca="true" t="shared" si="33" ref="C78:W78">+C76/SUM($C$61:$W$61)</f>
        <v>0.011938928913098655</v>
      </c>
      <c r="D78" s="22">
        <f t="shared" si="33"/>
        <v>0.008297702024639295</v>
      </c>
      <c r="E78" s="22">
        <f t="shared" si="33"/>
        <v>0.026406216443116814</v>
      </c>
      <c r="F78" s="22">
        <f t="shared" si="33"/>
        <v>0.0062574435268162205</v>
      </c>
      <c r="G78" s="22">
        <f t="shared" si="33"/>
        <v>0.04578379117124504</v>
      </c>
      <c r="H78" s="22">
        <f t="shared" si="33"/>
        <v>0.010230578496261153</v>
      </c>
      <c r="I78" s="22">
        <f t="shared" si="33"/>
        <v>0.2279818036275601</v>
      </c>
      <c r="J78" s="22">
        <f t="shared" si="33"/>
        <v>0.005749819402955934</v>
      </c>
      <c r="K78" s="22">
        <f t="shared" si="33"/>
        <v>0.0020402584978230737</v>
      </c>
      <c r="L78" s="22">
        <f t="shared" si="33"/>
        <v>0.0015814443858724301</v>
      </c>
      <c r="M78" s="22">
        <f t="shared" si="33"/>
        <v>0.0022062125383158593</v>
      </c>
      <c r="N78" s="22">
        <f t="shared" si="33"/>
        <v>0.001093344266776001</v>
      </c>
      <c r="O78" s="22">
        <f t="shared" si="33"/>
        <v>0.0036412268884593608</v>
      </c>
      <c r="P78" s="22">
        <f t="shared" si="33"/>
        <v>0.003582654874167789</v>
      </c>
      <c r="Q78" s="22">
        <f t="shared" si="33"/>
        <v>0.004978621214783576</v>
      </c>
      <c r="R78" s="22">
        <f t="shared" si="33"/>
        <v>0.005759581405337863</v>
      </c>
      <c r="S78" s="22">
        <f t="shared" si="33"/>
        <v>0.0029969347312520742</v>
      </c>
      <c r="T78" s="22">
        <f t="shared" si="33"/>
        <v>0.004929811202873934</v>
      </c>
      <c r="U78" s="22">
        <f t="shared" si="33"/>
        <v>0.003777894921806361</v>
      </c>
      <c r="V78" s="22">
        <f t="shared" si="33"/>
        <v>0.0030847927526894314</v>
      </c>
      <c r="W78" s="23">
        <f t="shared" si="33"/>
        <v>0.0017766844335110018</v>
      </c>
      <c r="X78" s="23">
        <f>+X76/SUM($C$61:$W$61)</f>
        <v>0.38409574571936195</v>
      </c>
    </row>
    <row r="79" ht="13.5" thickTop="1"/>
  </sheetData>
  <mergeCells count="5">
    <mergeCell ref="A5:A15"/>
    <mergeCell ref="A16:A31"/>
    <mergeCell ref="A60:A78"/>
    <mergeCell ref="A32:A59"/>
    <mergeCell ref="A2:B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 strutturali, economici, popolazione</dc:title>
  <dc:subject/>
  <dc:creator>Milena Malagò</dc:creator>
  <cp:keywords/>
  <dc:description/>
  <cp:lastModifiedBy>cfe0139</cp:lastModifiedBy>
  <cp:lastPrinted>2022-04-21T15:30:16Z</cp:lastPrinted>
  <dcterms:created xsi:type="dcterms:W3CDTF">2015-06-04T09:18:53Z</dcterms:created>
  <dcterms:modified xsi:type="dcterms:W3CDTF">2022-04-21T15:30:26Z</dcterms:modified>
  <cp:category/>
  <cp:version/>
  <cp:contentType/>
  <cp:contentStatus/>
</cp:coreProperties>
</file>