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<sst xmlns="http://schemas.openxmlformats.org/spreadsheetml/2006/main" count="112" uniqueCount="86">
  <si>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Argomento</t>
  </si>
  <si>
    <t>Indicatore</t>
  </si>
  <si>
    <t>Popolazione residente</t>
  </si>
  <si>
    <t>Popolazione per kmq</t>
  </si>
  <si>
    <t xml:space="preserve">Percentuale di cittadini stranieri </t>
  </si>
  <si>
    <t>Tessuto imprenditoriale</t>
  </si>
  <si>
    <t>Imprese attive</t>
  </si>
  <si>
    <t>Unità locali attive</t>
  </si>
  <si>
    <t>Imprese attive per kmq</t>
  </si>
  <si>
    <t>Imprese iscritte prima del 1980</t>
  </si>
  <si>
    <t>Imprese iscritte dopo il 2000</t>
  </si>
  <si>
    <t xml:space="preserve"> IMPRESE Tipologia</t>
  </si>
  <si>
    <t>Imprese registrate</t>
  </si>
  <si>
    <t>Imprese femminili</t>
  </si>
  <si>
    <t>Imprese giovanilli</t>
  </si>
  <si>
    <t>Imprese straniere</t>
  </si>
  <si>
    <t>ADDETTI</t>
  </si>
  <si>
    <t>Addetti/popolazione</t>
  </si>
  <si>
    <t>Addetti Industria</t>
  </si>
  <si>
    <t>% sul totale provinciale</t>
  </si>
  <si>
    <t>Addetti Costruzioni</t>
  </si>
  <si>
    <t xml:space="preserve">Addetti Commercio </t>
  </si>
  <si>
    <t>Addetti Terziario</t>
  </si>
  <si>
    <t>Argenta</t>
  </si>
  <si>
    <t>Bondeno</t>
  </si>
  <si>
    <t>Fiscaglia</t>
  </si>
  <si>
    <t>Cento</t>
  </si>
  <si>
    <t>Codigoro</t>
  </si>
  <si>
    <t>Comacchio</t>
  </si>
  <si>
    <t>Copparo</t>
  </si>
  <si>
    <t>Ferrara</t>
  </si>
  <si>
    <t>Lagosanto</t>
  </si>
  <si>
    <t>Mesola</t>
  </si>
  <si>
    <t>Ostellato</t>
  </si>
  <si>
    <t>Vigarano Mainarda</t>
  </si>
  <si>
    <t>Voghiera</t>
  </si>
  <si>
    <t>Goro</t>
  </si>
  <si>
    <t>Superficie territoriale (km)</t>
  </si>
  <si>
    <t>Residenti stranieri</t>
  </si>
  <si>
    <t>Residenti con più di 65 anni</t>
  </si>
  <si>
    <t>Residenti con meno di 20 anni</t>
  </si>
  <si>
    <t>Residenti con meno di 15 anni</t>
  </si>
  <si>
    <t>Indice di vecchiaia (65/15)</t>
  </si>
  <si>
    <t>Prima comunità straniera</t>
  </si>
  <si>
    <t>Pakistan</t>
  </si>
  <si>
    <t>Romania</t>
  </si>
  <si>
    <t>Marocco</t>
  </si>
  <si>
    <t>Terre del Reno</t>
  </si>
  <si>
    <t>nr. Imprese agricole</t>
  </si>
  <si>
    <r>
      <t xml:space="preserve"> % delle </t>
    </r>
    <r>
      <rPr>
        <b/>
        <sz val="10"/>
        <rFont val="Arial"/>
        <family val="2"/>
      </rPr>
      <t>società di capitale</t>
    </r>
  </si>
  <si>
    <r>
      <t xml:space="preserve"> % delle </t>
    </r>
    <r>
      <rPr>
        <b/>
        <sz val="10"/>
        <rFont val="Arial"/>
        <family val="2"/>
      </rPr>
      <t>imprese individuali</t>
    </r>
  </si>
  <si>
    <r>
      <t xml:space="preserve">% di imprese </t>
    </r>
    <r>
      <rPr>
        <b/>
        <sz val="10"/>
        <rFont val="Arial"/>
        <family val="2"/>
      </rPr>
      <t>agricole</t>
    </r>
  </si>
  <si>
    <t>Imprese artigiane</t>
  </si>
  <si>
    <r>
      <t xml:space="preserve">% di imprese </t>
    </r>
    <r>
      <rPr>
        <b/>
        <sz val="10"/>
        <rFont val="Arial"/>
        <family val="2"/>
      </rPr>
      <t>artigiane</t>
    </r>
  </si>
  <si>
    <r>
      <t xml:space="preserve">% di imprese </t>
    </r>
    <r>
      <rPr>
        <b/>
        <sz val="10"/>
        <rFont val="Arial"/>
        <family val="2"/>
      </rPr>
      <t>straniere</t>
    </r>
  </si>
  <si>
    <r>
      <t xml:space="preserve">% di imprese </t>
    </r>
    <r>
      <rPr>
        <b/>
        <sz val="10"/>
        <rFont val="Arial"/>
        <family val="2"/>
      </rPr>
      <t>giovanili</t>
    </r>
  </si>
  <si>
    <r>
      <t xml:space="preserve">% di imprese </t>
    </r>
    <r>
      <rPr>
        <b/>
        <sz val="10"/>
        <rFont val="Arial"/>
        <family val="2"/>
      </rPr>
      <t>femminili</t>
    </r>
  </si>
  <si>
    <t>imprese individuali</t>
  </si>
  <si>
    <t>società di capitale</t>
  </si>
  <si>
    <t>Localizzazioni registrate</t>
  </si>
  <si>
    <t>Localizzazioni attive</t>
  </si>
  <si>
    <t>% sul totale comunale</t>
  </si>
  <si>
    <t>Porto-maggiore</t>
  </si>
  <si>
    <t>Poggio Renatico</t>
  </si>
  <si>
    <t>Masi Torello</t>
  </si>
  <si>
    <t>Jolanda di Savoia</t>
  </si>
  <si>
    <t>Popolazione e territorio</t>
  </si>
  <si>
    <t>Imprese attive 2018</t>
  </si>
  <si>
    <t>Imprese attive 2008</t>
  </si>
  <si>
    <t>Tasso di crescita 2008</t>
  </si>
  <si>
    <t>Addetti Agricoltura pesca</t>
  </si>
  <si>
    <t>Anno 2019</t>
  </si>
  <si>
    <t>Riva del Po</t>
  </si>
  <si>
    <t>Tresignana</t>
  </si>
  <si>
    <t>Provincia</t>
  </si>
  <si>
    <t>Imprese attive 2019</t>
  </si>
  <si>
    <t>Tasso di crescita 2019</t>
  </si>
  <si>
    <t>TOTALE ADDETTI 2019</t>
  </si>
  <si>
    <t>Iscrizioni 2018</t>
  </si>
  <si>
    <t>Var% iscrizioni 2019/2018</t>
  </si>
  <si>
    <t>Var.% cancellaz. 2019/2018</t>
  </si>
  <si>
    <t>Iscrizioni 2019</t>
  </si>
  <si>
    <t>Cancellazioni 19 (non d’ufficio)</t>
  </si>
  <si>
    <t>Cancellazioni 18 (non d’ufficio)</t>
  </si>
  <si>
    <t>dati Istat al 1/1/2020</t>
  </si>
  <si>
    <t>Serbia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</si>
</sst>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%"/>
    <numFmt numFmtId="174" formatCode="0.0"/>
    <numFmt numFmtId="175" formatCode="#,##0.000"/>
    <numFmt numFmtId="176" formatCode="_-* #,##0.0_-;\-* #,##0.0_-;_-* &quot;-&quot;??_-;_-@_-"/>
    <numFmt numFmtId="177" formatCode="_-* #,##0_-;\-* #,##0_-;_-* &quot;-&quot;??_-;_-@_-"/>
    <numFmt numFmtId="178" formatCode="_-* #,##0.00_-;\-* #,##0.00_-;_-* \-??_-;_-@_-"/>
    <numFmt numFmtId="179" formatCode="_-* #,##0_-;\-* #,##0_-;_-* \-??_-;_-@_-"/>
    <numFmt numFmtId="180" formatCode="_-* #,##0_-;\-* #,##0_-;_-* \-_-;_-@_-"/>
    <numFmt numFmtId="181" formatCode="#,##0_ ;\-#,##0\ "/>
    <numFmt numFmtId="182" formatCode="_(* #,##0_);_(* \(#,##0\);_(* \-??_);_(@_)"/>
    <numFmt numFmtId="183" formatCode="_-* #,##0.0_-;\-* #,##0.0_-;_-* \-??_-;_-@_-"/>
    <numFmt numFmtId="184" formatCode="[$€-410]&quot; &quot;#,##0.00;[Red]&quot;-&quot;[$€-410]&quot; &quot;#,##0.00"/>
  </numFmts>
  <fonts count="56">
    <font>
      <sz val="10"/>
      <name val="Arial"/>
      <family val="0"/>
    </font>
    <font>
      <b/>
      <sz val="12"/>
      <color indexed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sz val="11"/>
      <color indexed="8"/>
      <name val="Liberation Sans1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ahoma"/>
      <family val="2"/>
    </font>
    <font>
      <i/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Liberation Sans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0" tint="-0.3499799966812134"/>
      <name val="Tahoma"/>
      <family val="2"/>
    </font>
    <font>
      <b/>
      <sz val="10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22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>
        <color indexed="63"/>
      </right>
      <top style="thin">
        <color indexed="22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22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 style="thin"/>
      <right style="thin"/>
      <top style="thin"/>
      <bottom style="thin"/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9" fontId="12" fillId="0" borderId="0" applyFont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37" fontId="1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9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2" fillId="0" borderId="0" applyFont="0" applyBorder="0" applyProtection="0">
      <alignment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Border="0" applyProtection="0">
      <alignment/>
    </xf>
    <xf numFmtId="184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46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77" fontId="0" fillId="0" borderId="11" xfId="46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73" fontId="7" fillId="0" borderId="12" xfId="109" applyNumberFormat="1" applyFont="1" applyFill="1" applyBorder="1" applyAlignment="1">
      <alignment horizontal="right"/>
    </xf>
    <xf numFmtId="173" fontId="0" fillId="0" borderId="13" xfId="109" applyNumberFormat="1" applyFont="1" applyFill="1" applyBorder="1" applyAlignment="1">
      <alignment/>
    </xf>
    <xf numFmtId="173" fontId="0" fillId="0" borderId="14" xfId="109" applyNumberFormat="1" applyFont="1" applyFill="1" applyBorder="1" applyAlignment="1">
      <alignment/>
    </xf>
    <xf numFmtId="173" fontId="0" fillId="0" borderId="15" xfId="109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73" fontId="0" fillId="0" borderId="16" xfId="109" applyNumberFormat="1" applyFont="1" applyFill="1" applyBorder="1" applyAlignment="1">
      <alignment/>
    </xf>
    <xf numFmtId="173" fontId="0" fillId="0" borderId="17" xfId="109" applyNumberFormat="1" applyFont="1" applyFill="1" applyBorder="1" applyAlignment="1">
      <alignment/>
    </xf>
    <xf numFmtId="173" fontId="0" fillId="0" borderId="18" xfId="109" applyNumberFormat="1" applyFont="1" applyFill="1" applyBorder="1" applyAlignment="1">
      <alignment/>
    </xf>
    <xf numFmtId="173" fontId="0" fillId="0" borderId="19" xfId="109" applyNumberFormat="1" applyFont="1" applyFill="1" applyBorder="1" applyAlignment="1">
      <alignment/>
    </xf>
    <xf numFmtId="173" fontId="0" fillId="0" borderId="20" xfId="109" applyNumberFormat="1" applyFont="1" applyFill="1" applyBorder="1" applyAlignment="1">
      <alignment/>
    </xf>
    <xf numFmtId="173" fontId="0" fillId="0" borderId="21" xfId="109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6" xfId="92" applyNumberFormat="1" applyFont="1" applyFill="1" applyBorder="1" applyAlignment="1">
      <alignment horizontal="right" vertical="center"/>
      <protection/>
    </xf>
    <xf numFmtId="3" fontId="0" fillId="0" borderId="17" xfId="92" applyNumberFormat="1" applyFont="1" applyFill="1" applyBorder="1" applyAlignment="1">
      <alignment horizontal="right" vertical="center"/>
      <protection/>
    </xf>
    <xf numFmtId="3" fontId="0" fillId="0" borderId="18" xfId="92" applyNumberFormat="1" applyFont="1" applyFill="1" applyBorder="1" applyAlignment="1">
      <alignment horizontal="right" vertical="center"/>
      <protection/>
    </xf>
    <xf numFmtId="173" fontId="0" fillId="0" borderId="16" xfId="109" applyNumberFormat="1" applyFont="1" applyFill="1" applyBorder="1" applyAlignment="1">
      <alignment/>
    </xf>
    <xf numFmtId="173" fontId="0" fillId="0" borderId="17" xfId="109" applyNumberFormat="1" applyFont="1" applyFill="1" applyBorder="1" applyAlignment="1">
      <alignment/>
    </xf>
    <xf numFmtId="173" fontId="0" fillId="0" borderId="18" xfId="109" applyNumberFormat="1" applyFont="1" applyFill="1" applyBorder="1" applyAlignment="1">
      <alignment/>
    </xf>
    <xf numFmtId="173" fontId="2" fillId="0" borderId="19" xfId="109" applyNumberFormat="1" applyFont="1" applyBorder="1" applyAlignment="1">
      <alignment horizontal="right" vertical="center" wrapText="1"/>
    </xf>
    <xf numFmtId="173" fontId="2" fillId="0" borderId="20" xfId="109" applyNumberFormat="1" applyFont="1" applyBorder="1" applyAlignment="1">
      <alignment horizontal="right" vertical="center" wrapText="1"/>
    </xf>
    <xf numFmtId="173" fontId="2" fillId="0" borderId="21" xfId="109" applyNumberFormat="1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3" fontId="0" fillId="0" borderId="16" xfId="105" applyNumberFormat="1" applyFont="1" applyFill="1" applyBorder="1" applyAlignment="1">
      <alignment horizontal="right" vertical="center"/>
      <protection/>
    </xf>
    <xf numFmtId="3" fontId="0" fillId="0" borderId="17" xfId="105" applyNumberFormat="1" applyFont="1" applyFill="1" applyBorder="1" applyAlignment="1">
      <alignment horizontal="right" vertical="center"/>
      <protection/>
    </xf>
    <xf numFmtId="3" fontId="0" fillId="0" borderId="18" xfId="105" applyNumberFormat="1" applyFont="1" applyFill="1" applyBorder="1" applyAlignment="1">
      <alignment horizontal="right" vertical="center"/>
      <protection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7" fontId="0" fillId="0" borderId="16" xfId="46" applyNumberFormat="1" applyFont="1" applyFill="1" applyBorder="1" applyAlignment="1">
      <alignment/>
    </xf>
    <xf numFmtId="177" fontId="0" fillId="0" borderId="17" xfId="46" applyNumberFormat="1" applyFont="1" applyFill="1" applyBorder="1" applyAlignment="1">
      <alignment/>
    </xf>
    <xf numFmtId="177" fontId="0" fillId="0" borderId="18" xfId="46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0" fillId="0" borderId="18" xfId="0" applyNumberFormat="1" applyFill="1" applyBorder="1" applyAlignment="1">
      <alignment/>
    </xf>
    <xf numFmtId="173" fontId="8" fillId="0" borderId="16" xfId="0" applyNumberFormat="1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 horizontal="center"/>
    </xf>
    <xf numFmtId="173" fontId="8" fillId="0" borderId="18" xfId="0" applyNumberFormat="1" applyFont="1" applyFill="1" applyBorder="1" applyAlignment="1">
      <alignment horizontal="center"/>
    </xf>
    <xf numFmtId="9" fontId="0" fillId="0" borderId="16" xfId="109" applyFont="1" applyFill="1" applyBorder="1" applyAlignment="1">
      <alignment/>
    </xf>
    <xf numFmtId="9" fontId="0" fillId="0" borderId="17" xfId="109" applyFont="1" applyFill="1" applyBorder="1" applyAlignment="1">
      <alignment/>
    </xf>
    <xf numFmtId="9" fontId="0" fillId="0" borderId="18" xfId="109" applyFont="1" applyFill="1" applyBorder="1" applyAlignment="1">
      <alignment/>
    </xf>
    <xf numFmtId="174" fontId="2" fillId="0" borderId="19" xfId="0" applyNumberFormat="1" applyFont="1" applyBorder="1" applyAlignment="1">
      <alignment horizontal="right" wrapText="1"/>
    </xf>
    <xf numFmtId="174" fontId="2" fillId="0" borderId="20" xfId="0" applyNumberFormat="1" applyFont="1" applyBorder="1" applyAlignment="1">
      <alignment horizontal="right" wrapText="1"/>
    </xf>
    <xf numFmtId="174" fontId="2" fillId="0" borderId="2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/>
    </xf>
    <xf numFmtId="173" fontId="0" fillId="0" borderId="23" xfId="0" applyNumberFormat="1" applyFill="1" applyBorder="1" applyAlignment="1">
      <alignment/>
    </xf>
    <xf numFmtId="173" fontId="0" fillId="0" borderId="24" xfId="0" applyNumberFormat="1" applyFill="1" applyBorder="1" applyAlignment="1">
      <alignment/>
    </xf>
    <xf numFmtId="173" fontId="0" fillId="0" borderId="2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25" xfId="0" applyNumberFormat="1" applyFill="1" applyBorder="1" applyAlignment="1">
      <alignment/>
    </xf>
    <xf numFmtId="0" fontId="4" fillId="25" borderId="30" xfId="0" applyFont="1" applyFill="1" applyBorder="1" applyAlignment="1">
      <alignment horizontal="center" vertical="center" wrapText="1"/>
    </xf>
    <xf numFmtId="174" fontId="54" fillId="0" borderId="12" xfId="0" applyNumberFormat="1" applyFont="1" applyBorder="1" applyAlignment="1">
      <alignment horizontal="right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</cellXfs>
  <cellStyles count="11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Percent" xfId="42"/>
    <cellStyle name="Heading" xfId="43"/>
    <cellStyle name="Heading1" xfId="44"/>
    <cellStyle name="Input" xfId="45"/>
    <cellStyle name="Comma" xfId="46"/>
    <cellStyle name="Comma [0]" xfId="47"/>
    <cellStyle name="Migliaia [0] 2" xfId="48"/>
    <cellStyle name="Migliaia [0] 3" xfId="49"/>
    <cellStyle name="Migliaia 10" xfId="50"/>
    <cellStyle name="Migliaia 11" xfId="51"/>
    <cellStyle name="Migliaia 12" xfId="52"/>
    <cellStyle name="Migliaia 13" xfId="53"/>
    <cellStyle name="Migliaia 14" xfId="54"/>
    <cellStyle name="Migliaia 15" xfId="55"/>
    <cellStyle name="Migliaia 16" xfId="56"/>
    <cellStyle name="Migliaia 17" xfId="57"/>
    <cellStyle name="Migliaia 18" xfId="58"/>
    <cellStyle name="Migliaia 19" xfId="59"/>
    <cellStyle name="Migliaia 2" xfId="60"/>
    <cellStyle name="Migliaia 2 2" xfId="61"/>
    <cellStyle name="Migliaia 20" xfId="62"/>
    <cellStyle name="Migliaia 21" xfId="63"/>
    <cellStyle name="Migliaia 22" xfId="64"/>
    <cellStyle name="Migliaia 23" xfId="65"/>
    <cellStyle name="Migliaia 24" xfId="66"/>
    <cellStyle name="Migliaia 25" xfId="67"/>
    <cellStyle name="Migliaia 26" xfId="68"/>
    <cellStyle name="Migliaia 27" xfId="69"/>
    <cellStyle name="Migliaia 28" xfId="70"/>
    <cellStyle name="Migliaia 29" xfId="71"/>
    <cellStyle name="Migliaia 3" xfId="72"/>
    <cellStyle name="Migliaia 30" xfId="73"/>
    <cellStyle name="Migliaia 31" xfId="74"/>
    <cellStyle name="Migliaia 32" xfId="75"/>
    <cellStyle name="Migliaia 33" xfId="76"/>
    <cellStyle name="Migliaia 34" xfId="77"/>
    <cellStyle name="Migliaia 35" xfId="78"/>
    <cellStyle name="Migliaia 36" xfId="79"/>
    <cellStyle name="Migliaia 37" xfId="80"/>
    <cellStyle name="Migliaia 38" xfId="81"/>
    <cellStyle name="Migliaia 39" xfId="82"/>
    <cellStyle name="Migliaia 4" xfId="83"/>
    <cellStyle name="Migliaia 40" xfId="84"/>
    <cellStyle name="Migliaia 41" xfId="85"/>
    <cellStyle name="Migliaia 5" xfId="86"/>
    <cellStyle name="Migliaia 6" xfId="87"/>
    <cellStyle name="Migliaia 7" xfId="88"/>
    <cellStyle name="Migliaia 8" xfId="89"/>
    <cellStyle name="Migliaia 9" xfId="90"/>
    <cellStyle name="Neutrale" xfId="91"/>
    <cellStyle name="Normale 2" xfId="92"/>
    <cellStyle name="Normale 2 2" xfId="93"/>
    <cellStyle name="Normale 2 2 2" xfId="94"/>
    <cellStyle name="Normale 2 3" xfId="95"/>
    <cellStyle name="Normale 2 3 2" xfId="96"/>
    <cellStyle name="Normale 2 4" xfId="97"/>
    <cellStyle name="Normale 2 5" xfId="98"/>
    <cellStyle name="Normale 2 6" xfId="99"/>
    <cellStyle name="Normale 2 7" xfId="100"/>
    <cellStyle name="Normale 2 8" xfId="101"/>
    <cellStyle name="Normale 3" xfId="102"/>
    <cellStyle name="Normale 4" xfId="103"/>
    <cellStyle name="Normale 5" xfId="104"/>
    <cellStyle name="Normale 7" xfId="105"/>
    <cellStyle name="Nota" xfId="106"/>
    <cellStyle name="Nota 2" xfId="107"/>
    <cellStyle name="Output" xfId="108"/>
    <cellStyle name="Percent" xfId="109"/>
    <cellStyle name="Percentuale 2" xfId="110"/>
    <cellStyle name="Percentuale 2 2" xfId="111"/>
    <cellStyle name="Percentuale 3" xfId="112"/>
    <cellStyle name="Percentuale 4" xfId="113"/>
    <cellStyle name="Percentuale 5" xfId="114"/>
    <cellStyle name="Result" xfId="115"/>
    <cellStyle name="Result2" xfId="116"/>
    <cellStyle name="Testo avviso" xfId="117"/>
    <cellStyle name="Testo descrittivo" xfId="118"/>
    <cellStyle name="Titolo" xfId="119"/>
    <cellStyle name="Titolo 1" xfId="120"/>
    <cellStyle name="Titolo 2" xfId="121"/>
    <cellStyle name="Titolo 3" xfId="122"/>
    <cellStyle name="Titolo 4" xfId="123"/>
    <cellStyle name="Totale" xfId="124"/>
    <cellStyle name="Valore non valido" xfId="125"/>
    <cellStyle name="Valore valido" xfId="126"/>
    <cellStyle name="Currency" xfId="127"/>
    <cellStyle name="Currency [0]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140625" defaultRowHeight="12.75"/>
  <cols>
    <col min="1" max="1" width="20.421875" style="0" customWidth="1"/>
    <col min="2" max="2" width="27.28125" style="0" customWidth="1"/>
    <col min="3" max="23" width="10.7109375" style="1" customWidth="1"/>
  </cols>
  <sheetData>
    <row r="2" ht="15">
      <c r="A2" s="100" t="s">
        <v>71</v>
      </c>
    </row>
    <row r="3" ht="13.5" thickBot="1"/>
    <row r="4" spans="1:24" ht="27" thickBot="1" thickTop="1">
      <c r="A4" s="97" t="s">
        <v>0</v>
      </c>
      <c r="B4" s="97" t="s">
        <v>1</v>
      </c>
      <c r="C4" s="98" t="s">
        <v>23</v>
      </c>
      <c r="D4" s="99" t="s">
        <v>24</v>
      </c>
      <c r="E4" s="99" t="s">
        <v>26</v>
      </c>
      <c r="F4" s="99" t="s">
        <v>27</v>
      </c>
      <c r="G4" s="99" t="s">
        <v>28</v>
      </c>
      <c r="H4" s="99" t="s">
        <v>29</v>
      </c>
      <c r="I4" s="99" t="s">
        <v>30</v>
      </c>
      <c r="J4" s="99" t="s">
        <v>25</v>
      </c>
      <c r="K4" s="99" t="s">
        <v>36</v>
      </c>
      <c r="L4" s="99" t="s">
        <v>65</v>
      </c>
      <c r="M4" s="99" t="s">
        <v>31</v>
      </c>
      <c r="N4" s="99" t="s">
        <v>64</v>
      </c>
      <c r="O4" s="99" t="s">
        <v>32</v>
      </c>
      <c r="P4" s="99" t="s">
        <v>33</v>
      </c>
      <c r="Q4" s="99" t="s">
        <v>63</v>
      </c>
      <c r="R4" s="99" t="s">
        <v>62</v>
      </c>
      <c r="S4" s="99" t="s">
        <v>72</v>
      </c>
      <c r="T4" s="99" t="s">
        <v>47</v>
      </c>
      <c r="U4" s="99" t="s">
        <v>73</v>
      </c>
      <c r="V4" s="99" t="s">
        <v>34</v>
      </c>
      <c r="W4" s="99" t="s">
        <v>35</v>
      </c>
      <c r="X4" s="105" t="s">
        <v>74</v>
      </c>
    </row>
    <row r="5" spans="1:24" ht="13.5" thickTop="1">
      <c r="A5" s="107" t="s">
        <v>66</v>
      </c>
      <c r="B5" s="8" t="s">
        <v>2</v>
      </c>
      <c r="C5" s="32">
        <v>21365</v>
      </c>
      <c r="D5" s="33">
        <v>14065</v>
      </c>
      <c r="E5" s="33">
        <v>35449</v>
      </c>
      <c r="F5" s="33">
        <v>11541</v>
      </c>
      <c r="G5" s="33">
        <v>22105</v>
      </c>
      <c r="H5" s="33">
        <v>16071</v>
      </c>
      <c r="I5" s="33">
        <v>132195</v>
      </c>
      <c r="J5" s="33">
        <v>8634</v>
      </c>
      <c r="K5" s="33">
        <v>3642</v>
      </c>
      <c r="L5" s="33">
        <v>2753</v>
      </c>
      <c r="M5" s="33">
        <v>4785</v>
      </c>
      <c r="N5" s="33">
        <v>2300</v>
      </c>
      <c r="O5" s="33">
        <v>6633</v>
      </c>
      <c r="P5" s="33">
        <v>5849</v>
      </c>
      <c r="Q5" s="33">
        <v>9884</v>
      </c>
      <c r="R5" s="33">
        <v>11590</v>
      </c>
      <c r="S5" s="33">
        <v>7770</v>
      </c>
      <c r="T5" s="33">
        <v>9950</v>
      </c>
      <c r="U5" s="33">
        <v>6960</v>
      </c>
      <c r="V5" s="33">
        <v>7620</v>
      </c>
      <c r="W5" s="34">
        <v>3679</v>
      </c>
      <c r="X5" s="104">
        <f>SUM(C5:W5)</f>
        <v>344840</v>
      </c>
    </row>
    <row r="6" spans="1:24" s="3" customFormat="1" ht="12.75">
      <c r="A6" s="108"/>
      <c r="B6" s="9" t="s">
        <v>37</v>
      </c>
      <c r="C6" s="71">
        <v>311.67</v>
      </c>
      <c r="D6" s="72">
        <v>174.76</v>
      </c>
      <c r="E6" s="73">
        <v>64.7425</v>
      </c>
      <c r="F6" s="73">
        <v>170.011</v>
      </c>
      <c r="G6" s="73">
        <v>284.12669999999997</v>
      </c>
      <c r="H6" s="73">
        <v>157.0065</v>
      </c>
      <c r="I6" s="73">
        <v>405.155</v>
      </c>
      <c r="J6" s="73">
        <v>116.1835</v>
      </c>
      <c r="K6" s="73">
        <v>33.1764</v>
      </c>
      <c r="L6" s="73">
        <v>108.3399</v>
      </c>
      <c r="M6" s="73">
        <v>34.4373</v>
      </c>
      <c r="N6" s="73">
        <v>22.707399999999996</v>
      </c>
      <c r="O6" s="73">
        <v>84.3073</v>
      </c>
      <c r="P6" s="73">
        <v>173.3434</v>
      </c>
      <c r="Q6" s="73">
        <v>80.2335</v>
      </c>
      <c r="R6" s="73">
        <v>126.64479999999999</v>
      </c>
      <c r="S6" s="73">
        <f>69.64+43.1977</f>
        <v>112.8377</v>
      </c>
      <c r="T6" s="73">
        <v>51.0355</v>
      </c>
      <c r="U6" s="73">
        <f>22.43+20.6244</f>
        <v>43.0544</v>
      </c>
      <c r="V6" s="73">
        <v>42.0188</v>
      </c>
      <c r="W6" s="74">
        <v>40.3274</v>
      </c>
      <c r="X6" s="74">
        <f>SUM(C6:W6)</f>
        <v>2636.1189999999997</v>
      </c>
    </row>
    <row r="7" spans="1:24" ht="12.75">
      <c r="A7" s="108"/>
      <c r="B7" s="10" t="s">
        <v>3</v>
      </c>
      <c r="C7" s="75">
        <f>C5/C6</f>
        <v>68.55006898321943</v>
      </c>
      <c r="D7" s="76">
        <f aca="true" t="shared" si="0" ref="D7:J7">D5/D6</f>
        <v>80.48180361638819</v>
      </c>
      <c r="E7" s="76">
        <f t="shared" si="0"/>
        <v>547.5383249024983</v>
      </c>
      <c r="F7" s="76">
        <f t="shared" si="0"/>
        <v>67.8838428101711</v>
      </c>
      <c r="G7" s="76">
        <f t="shared" si="0"/>
        <v>77.79979847018954</v>
      </c>
      <c r="H7" s="76">
        <f t="shared" si="0"/>
        <v>102.35881953931845</v>
      </c>
      <c r="I7" s="76">
        <f t="shared" si="0"/>
        <v>326.28253384507167</v>
      </c>
      <c r="J7" s="76">
        <f t="shared" si="0"/>
        <v>74.31347824777184</v>
      </c>
      <c r="K7" s="76">
        <f>K5/K6</f>
        <v>109.77682931240278</v>
      </c>
      <c r="L7" s="76">
        <f aca="true" t="shared" si="1" ref="L7:X7">L5/L6</f>
        <v>25.41076740886783</v>
      </c>
      <c r="M7" s="76">
        <f t="shared" si="1"/>
        <v>138.94817537960293</v>
      </c>
      <c r="N7" s="76">
        <f t="shared" si="1"/>
        <v>101.28856672274239</v>
      </c>
      <c r="O7" s="76">
        <f t="shared" si="1"/>
        <v>78.6764609944809</v>
      </c>
      <c r="P7" s="76">
        <f t="shared" si="1"/>
        <v>33.74227112194638</v>
      </c>
      <c r="Q7" s="76">
        <f t="shared" si="1"/>
        <v>123.19043790935207</v>
      </c>
      <c r="R7" s="76">
        <f t="shared" si="1"/>
        <v>91.5157985167966</v>
      </c>
      <c r="S7" s="76">
        <f t="shared" si="1"/>
        <v>68.8599643558846</v>
      </c>
      <c r="T7" s="76">
        <f t="shared" si="1"/>
        <v>194.96233014274378</v>
      </c>
      <c r="U7" s="76">
        <f>U5/U6</f>
        <v>161.65595154037683</v>
      </c>
      <c r="V7" s="76">
        <f t="shared" si="1"/>
        <v>181.34739687949204</v>
      </c>
      <c r="W7" s="77">
        <f t="shared" si="1"/>
        <v>91.22829639401499</v>
      </c>
      <c r="X7" s="77">
        <f t="shared" si="1"/>
        <v>130.813517902644</v>
      </c>
    </row>
    <row r="8" spans="1:24" ht="12.75">
      <c r="A8" s="108"/>
      <c r="B8" s="10" t="s">
        <v>38</v>
      </c>
      <c r="C8" s="23">
        <v>2427</v>
      </c>
      <c r="D8" s="24">
        <v>1646</v>
      </c>
      <c r="E8" s="24">
        <v>3886</v>
      </c>
      <c r="F8" s="24">
        <v>979</v>
      </c>
      <c r="G8" s="24">
        <v>1245</v>
      </c>
      <c r="H8" s="24">
        <v>915</v>
      </c>
      <c r="I8" s="24">
        <v>14989</v>
      </c>
      <c r="J8" s="24">
        <v>596</v>
      </c>
      <c r="K8" s="24">
        <v>55</v>
      </c>
      <c r="L8" s="24">
        <v>195</v>
      </c>
      <c r="M8" s="24">
        <v>229</v>
      </c>
      <c r="N8" s="24">
        <v>146</v>
      </c>
      <c r="O8" s="24">
        <v>363</v>
      </c>
      <c r="P8" s="24">
        <v>411</v>
      </c>
      <c r="Q8" s="24">
        <v>1035</v>
      </c>
      <c r="R8" s="24">
        <v>1730</v>
      </c>
      <c r="S8" s="24">
        <v>734</v>
      </c>
      <c r="T8" s="24">
        <v>987</v>
      </c>
      <c r="U8" s="24">
        <v>585</v>
      </c>
      <c r="V8" s="24">
        <v>402</v>
      </c>
      <c r="W8" s="25">
        <v>240</v>
      </c>
      <c r="X8" s="25">
        <f>SUM(C8:W8)</f>
        <v>33795</v>
      </c>
    </row>
    <row r="9" spans="1:24" ht="12.75">
      <c r="A9" s="108"/>
      <c r="B9" s="10" t="s">
        <v>4</v>
      </c>
      <c r="C9" s="35">
        <f>C8/C5</f>
        <v>0.1135970044465247</v>
      </c>
      <c r="D9" s="36">
        <f aca="true" t="shared" si="2" ref="D9:X9">D8/D5</f>
        <v>0.11702808389619623</v>
      </c>
      <c r="E9" s="36">
        <f t="shared" si="2"/>
        <v>0.10962227425315242</v>
      </c>
      <c r="F9" s="36">
        <f t="shared" si="2"/>
        <v>0.08482800450567542</v>
      </c>
      <c r="G9" s="36">
        <f t="shared" si="2"/>
        <v>0.05632209907260801</v>
      </c>
      <c r="H9" s="36">
        <f t="shared" si="2"/>
        <v>0.056934851596042564</v>
      </c>
      <c r="I9" s="36">
        <f t="shared" si="2"/>
        <v>0.11338552895343999</v>
      </c>
      <c r="J9" s="36">
        <f t="shared" si="2"/>
        <v>0.06902941857771601</v>
      </c>
      <c r="K9" s="36">
        <f>K8/K5</f>
        <v>0.015101592531576058</v>
      </c>
      <c r="L9" s="36">
        <f t="shared" si="2"/>
        <v>0.07083181983290955</v>
      </c>
      <c r="M9" s="36">
        <f t="shared" si="2"/>
        <v>0.04785788923719958</v>
      </c>
      <c r="N9" s="36">
        <f t="shared" si="2"/>
        <v>0.06347826086956522</v>
      </c>
      <c r="O9" s="36">
        <f t="shared" si="2"/>
        <v>0.05472636815920398</v>
      </c>
      <c r="P9" s="36">
        <f t="shared" si="2"/>
        <v>0.0702684219524705</v>
      </c>
      <c r="Q9" s="36">
        <f t="shared" si="2"/>
        <v>0.1047146904087414</v>
      </c>
      <c r="R9" s="36">
        <f t="shared" si="2"/>
        <v>0.14926660914581535</v>
      </c>
      <c r="S9" s="36">
        <f t="shared" si="2"/>
        <v>0.09446589446589447</v>
      </c>
      <c r="T9" s="36">
        <f t="shared" si="2"/>
        <v>0.0991959798994975</v>
      </c>
      <c r="U9" s="36">
        <f>U8/U5</f>
        <v>0.08405172413793104</v>
      </c>
      <c r="V9" s="36">
        <f t="shared" si="2"/>
        <v>0.05275590551181102</v>
      </c>
      <c r="W9" s="37">
        <f t="shared" si="2"/>
        <v>0.0652351182386518</v>
      </c>
      <c r="X9" s="37">
        <f t="shared" si="2"/>
        <v>0.09800197192901056</v>
      </c>
    </row>
    <row r="10" spans="1:24" s="7" customFormat="1" ht="12.75">
      <c r="A10" s="108"/>
      <c r="B10" s="87" t="s">
        <v>43</v>
      </c>
      <c r="C10" s="78" t="s">
        <v>44</v>
      </c>
      <c r="D10" s="79" t="s">
        <v>46</v>
      </c>
      <c r="E10" s="79" t="s">
        <v>46</v>
      </c>
      <c r="F10" s="79" t="s">
        <v>45</v>
      </c>
      <c r="G10" s="79" t="s">
        <v>45</v>
      </c>
      <c r="H10" s="79" t="s">
        <v>45</v>
      </c>
      <c r="I10" s="79" t="s">
        <v>45</v>
      </c>
      <c r="J10" s="79" t="s">
        <v>45</v>
      </c>
      <c r="K10" s="79" t="s">
        <v>45</v>
      </c>
      <c r="L10" s="79" t="s">
        <v>45</v>
      </c>
      <c r="M10" s="79" t="s">
        <v>45</v>
      </c>
      <c r="N10" s="79" t="s">
        <v>45</v>
      </c>
      <c r="O10" s="79" t="s">
        <v>45</v>
      </c>
      <c r="P10" s="79" t="s">
        <v>45</v>
      </c>
      <c r="Q10" s="79" t="s">
        <v>45</v>
      </c>
      <c r="R10" s="79" t="s">
        <v>44</v>
      </c>
      <c r="S10" s="79" t="s">
        <v>85</v>
      </c>
      <c r="T10" s="79" t="s">
        <v>46</v>
      </c>
      <c r="U10" s="79" t="s">
        <v>45</v>
      </c>
      <c r="V10" s="79" t="s">
        <v>45</v>
      </c>
      <c r="W10" s="80" t="s">
        <v>45</v>
      </c>
      <c r="X10" s="80" t="s">
        <v>45</v>
      </c>
    </row>
    <row r="11" spans="1:24" ht="12.75">
      <c r="A11" s="108"/>
      <c r="B11" s="87" t="s">
        <v>39</v>
      </c>
      <c r="C11" s="23">
        <v>6149</v>
      </c>
      <c r="D11" s="24">
        <v>4121</v>
      </c>
      <c r="E11" s="24">
        <v>7975</v>
      </c>
      <c r="F11" s="24">
        <v>3612</v>
      </c>
      <c r="G11" s="24">
        <v>6173</v>
      </c>
      <c r="H11" s="24">
        <v>5313</v>
      </c>
      <c r="I11" s="24">
        <v>37169</v>
      </c>
      <c r="J11" s="24">
        <v>2714</v>
      </c>
      <c r="K11" s="24">
        <v>1034</v>
      </c>
      <c r="L11" s="24">
        <v>957</v>
      </c>
      <c r="M11" s="24">
        <v>1302</v>
      </c>
      <c r="N11" s="24">
        <v>701</v>
      </c>
      <c r="O11" s="24">
        <v>2059</v>
      </c>
      <c r="P11" s="24">
        <v>1858</v>
      </c>
      <c r="Q11" s="24">
        <v>2212</v>
      </c>
      <c r="R11" s="24">
        <v>3404</v>
      </c>
      <c r="S11" s="24">
        <v>2685</v>
      </c>
      <c r="T11" s="24">
        <v>2540</v>
      </c>
      <c r="U11" s="24">
        <v>2127</v>
      </c>
      <c r="V11" s="24">
        <v>1931</v>
      </c>
      <c r="W11" s="25">
        <v>1132</v>
      </c>
      <c r="X11" s="25">
        <f>SUM(C11:W11)</f>
        <v>97168</v>
      </c>
    </row>
    <row r="12" spans="1:24" ht="12.75">
      <c r="A12" s="108"/>
      <c r="B12" s="87" t="s">
        <v>40</v>
      </c>
      <c r="C12" s="23">
        <v>3210</v>
      </c>
      <c r="D12" s="24">
        <v>2073</v>
      </c>
      <c r="E12" s="24">
        <v>6698</v>
      </c>
      <c r="F12" s="24">
        <v>1410</v>
      </c>
      <c r="G12" s="24">
        <v>2969</v>
      </c>
      <c r="H12" s="24">
        <v>1968</v>
      </c>
      <c r="I12" s="24">
        <v>18746</v>
      </c>
      <c r="J12" s="24">
        <v>1088</v>
      </c>
      <c r="K12" s="24">
        <v>536</v>
      </c>
      <c r="L12" s="24">
        <v>334</v>
      </c>
      <c r="M12" s="24">
        <v>705</v>
      </c>
      <c r="N12" s="24">
        <v>328</v>
      </c>
      <c r="O12" s="24">
        <v>865</v>
      </c>
      <c r="P12" s="24">
        <v>705</v>
      </c>
      <c r="Q12" s="24">
        <v>1800</v>
      </c>
      <c r="R12" s="24">
        <v>1751</v>
      </c>
      <c r="S12" s="24">
        <v>945</v>
      </c>
      <c r="T12" s="24">
        <v>1749</v>
      </c>
      <c r="U12" s="24">
        <v>946</v>
      </c>
      <c r="V12" s="24">
        <v>1243</v>
      </c>
      <c r="W12" s="25">
        <v>501</v>
      </c>
      <c r="X12" s="25">
        <f>SUM(C12:W12)</f>
        <v>50570</v>
      </c>
    </row>
    <row r="13" spans="1:24" s="2" customFormat="1" ht="12.75">
      <c r="A13" s="108"/>
      <c r="B13" s="87" t="s">
        <v>41</v>
      </c>
      <c r="C13" s="23">
        <v>2407</v>
      </c>
      <c r="D13" s="24">
        <v>1521</v>
      </c>
      <c r="E13" s="24">
        <v>5048</v>
      </c>
      <c r="F13" s="24">
        <v>1024</v>
      </c>
      <c r="G13" s="24">
        <v>2123</v>
      </c>
      <c r="H13" s="24">
        <v>1412</v>
      </c>
      <c r="I13" s="24">
        <v>13765</v>
      </c>
      <c r="J13" s="24">
        <v>754</v>
      </c>
      <c r="K13" s="24">
        <v>395</v>
      </c>
      <c r="L13" s="24">
        <v>240</v>
      </c>
      <c r="M13" s="24">
        <v>526</v>
      </c>
      <c r="N13" s="24">
        <v>258</v>
      </c>
      <c r="O13" s="24">
        <v>634</v>
      </c>
      <c r="P13" s="24">
        <v>508</v>
      </c>
      <c r="Q13" s="24">
        <v>1353</v>
      </c>
      <c r="R13" s="24">
        <v>1291</v>
      </c>
      <c r="S13" s="24">
        <v>675</v>
      </c>
      <c r="T13" s="24">
        <v>1294</v>
      </c>
      <c r="U13" s="24">
        <v>702</v>
      </c>
      <c r="V13" s="24">
        <v>958</v>
      </c>
      <c r="W13" s="25">
        <v>370</v>
      </c>
      <c r="X13" s="25">
        <f>SUM(C13:W13)</f>
        <v>37258</v>
      </c>
    </row>
    <row r="14" spans="1:24" s="2" customFormat="1" ht="12.75">
      <c r="A14" s="108"/>
      <c r="B14" s="89" t="s">
        <v>42</v>
      </c>
      <c r="C14" s="81">
        <f>C11/C13</f>
        <v>2.5546323223930205</v>
      </c>
      <c r="D14" s="82">
        <f aca="true" t="shared" si="3" ref="D14:X14">D11/D13</f>
        <v>2.7094017094017095</v>
      </c>
      <c r="E14" s="82">
        <f t="shared" si="3"/>
        <v>1.5798335974643423</v>
      </c>
      <c r="F14" s="82">
        <f t="shared" si="3"/>
        <v>3.52734375</v>
      </c>
      <c r="G14" s="82">
        <f t="shared" si="3"/>
        <v>2.9076778144135655</v>
      </c>
      <c r="H14" s="82">
        <f t="shared" si="3"/>
        <v>3.7627478753541075</v>
      </c>
      <c r="I14" s="82">
        <f t="shared" si="3"/>
        <v>2.700254268071195</v>
      </c>
      <c r="J14" s="82">
        <f t="shared" si="3"/>
        <v>3.59946949602122</v>
      </c>
      <c r="K14" s="82">
        <f>K11/K13</f>
        <v>2.617721518987342</v>
      </c>
      <c r="L14" s="82">
        <f t="shared" si="3"/>
        <v>3.9875</v>
      </c>
      <c r="M14" s="82">
        <f t="shared" si="3"/>
        <v>2.4752851711026618</v>
      </c>
      <c r="N14" s="82">
        <f t="shared" si="3"/>
        <v>2.7170542635658914</v>
      </c>
      <c r="O14" s="82">
        <f t="shared" si="3"/>
        <v>3.2476340694006307</v>
      </c>
      <c r="P14" s="82">
        <f t="shared" si="3"/>
        <v>3.65748031496063</v>
      </c>
      <c r="Q14" s="82">
        <f t="shared" si="3"/>
        <v>1.6348854397634884</v>
      </c>
      <c r="R14" s="82">
        <f t="shared" si="3"/>
        <v>2.6367157242447714</v>
      </c>
      <c r="S14" s="82">
        <f t="shared" si="3"/>
        <v>3.977777777777778</v>
      </c>
      <c r="T14" s="82">
        <f t="shared" si="3"/>
        <v>1.9629057187017</v>
      </c>
      <c r="U14" s="82">
        <f>U11/U13</f>
        <v>3.02991452991453</v>
      </c>
      <c r="V14" s="82">
        <f t="shared" si="3"/>
        <v>2.0156576200417535</v>
      </c>
      <c r="W14" s="83">
        <f t="shared" si="3"/>
        <v>3.0594594594594593</v>
      </c>
      <c r="X14" s="83">
        <f t="shared" si="3"/>
        <v>2.607976810349455</v>
      </c>
    </row>
    <row r="15" spans="1:24" s="2" customFormat="1" ht="13.5" thickBot="1">
      <c r="A15" s="109"/>
      <c r="B15" s="106" t="s">
        <v>84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6"/>
    </row>
    <row r="16" spans="1:24" ht="13.5" thickTop="1">
      <c r="A16" s="107" t="s">
        <v>5</v>
      </c>
      <c r="B16" s="8" t="s">
        <v>6</v>
      </c>
      <c r="C16" s="32">
        <v>1752</v>
      </c>
      <c r="D16" s="33">
        <v>1302</v>
      </c>
      <c r="E16" s="33">
        <v>2935</v>
      </c>
      <c r="F16" s="33">
        <v>1016</v>
      </c>
      <c r="G16" s="33">
        <v>2823</v>
      </c>
      <c r="H16" s="33">
        <v>1362</v>
      </c>
      <c r="I16" s="33">
        <v>11233</v>
      </c>
      <c r="J16" s="33">
        <v>768</v>
      </c>
      <c r="K16" s="33">
        <v>1219</v>
      </c>
      <c r="L16" s="33">
        <v>238</v>
      </c>
      <c r="M16" s="33">
        <v>361</v>
      </c>
      <c r="N16" s="33">
        <v>243</v>
      </c>
      <c r="O16" s="33">
        <v>845</v>
      </c>
      <c r="P16" s="33">
        <v>524</v>
      </c>
      <c r="Q16" s="33">
        <v>702</v>
      </c>
      <c r="R16" s="33">
        <v>963</v>
      </c>
      <c r="S16" s="33">
        <v>729</v>
      </c>
      <c r="T16" s="33">
        <v>788</v>
      </c>
      <c r="U16" s="33">
        <v>503</v>
      </c>
      <c r="V16" s="33">
        <v>542</v>
      </c>
      <c r="W16" s="34">
        <v>378</v>
      </c>
      <c r="X16" s="34">
        <v>31226</v>
      </c>
    </row>
    <row r="17" spans="1:24" s="5" customFormat="1" ht="12.75">
      <c r="A17" s="108"/>
      <c r="B17" s="11" t="str">
        <f>B6</f>
        <v>Superficie territoriale (km)</v>
      </c>
      <c r="C17" s="50">
        <f aca="true" t="shared" si="4" ref="C17:W17">C6</f>
        <v>311.67</v>
      </c>
      <c r="D17" s="51">
        <f t="shared" si="4"/>
        <v>174.76</v>
      </c>
      <c r="E17" s="51">
        <f t="shared" si="4"/>
        <v>64.7425</v>
      </c>
      <c r="F17" s="51">
        <f t="shared" si="4"/>
        <v>170.011</v>
      </c>
      <c r="G17" s="51">
        <f t="shared" si="4"/>
        <v>284.12669999999997</v>
      </c>
      <c r="H17" s="51">
        <f t="shared" si="4"/>
        <v>157.0065</v>
      </c>
      <c r="I17" s="51">
        <f t="shared" si="4"/>
        <v>405.155</v>
      </c>
      <c r="J17" s="51">
        <f t="shared" si="4"/>
        <v>116.1835</v>
      </c>
      <c r="K17" s="51">
        <f>K6</f>
        <v>33.1764</v>
      </c>
      <c r="L17" s="51">
        <f t="shared" si="4"/>
        <v>108.3399</v>
      </c>
      <c r="M17" s="51">
        <f t="shared" si="4"/>
        <v>34.4373</v>
      </c>
      <c r="N17" s="51">
        <f t="shared" si="4"/>
        <v>22.707399999999996</v>
      </c>
      <c r="O17" s="51">
        <f t="shared" si="4"/>
        <v>84.3073</v>
      </c>
      <c r="P17" s="51">
        <f t="shared" si="4"/>
        <v>173.3434</v>
      </c>
      <c r="Q17" s="51">
        <f t="shared" si="4"/>
        <v>80.2335</v>
      </c>
      <c r="R17" s="51">
        <f t="shared" si="4"/>
        <v>126.64479999999999</v>
      </c>
      <c r="S17" s="51">
        <f t="shared" si="4"/>
        <v>112.8377</v>
      </c>
      <c r="T17" s="51">
        <f t="shared" si="4"/>
        <v>51.0355</v>
      </c>
      <c r="U17" s="51">
        <f>U6</f>
        <v>43.0544</v>
      </c>
      <c r="V17" s="51">
        <f t="shared" si="4"/>
        <v>42.0188</v>
      </c>
      <c r="W17" s="52">
        <f t="shared" si="4"/>
        <v>40.3274</v>
      </c>
      <c r="X17" s="52">
        <f>SUM(C17:W17)</f>
        <v>2636.1189999999997</v>
      </c>
    </row>
    <row r="18" spans="1:24" s="5" customFormat="1" ht="12.75">
      <c r="A18" s="108"/>
      <c r="B18" s="11" t="s">
        <v>7</v>
      </c>
      <c r="C18" s="53">
        <v>431</v>
      </c>
      <c r="D18" s="54">
        <v>282</v>
      </c>
      <c r="E18" s="54">
        <v>655</v>
      </c>
      <c r="F18" s="54">
        <v>233</v>
      </c>
      <c r="G18" s="54">
        <v>820</v>
      </c>
      <c r="H18" s="54">
        <v>273</v>
      </c>
      <c r="I18" s="54">
        <v>2997</v>
      </c>
      <c r="J18" s="54">
        <v>148</v>
      </c>
      <c r="K18" s="54">
        <v>59</v>
      </c>
      <c r="L18" s="54">
        <v>81</v>
      </c>
      <c r="M18" s="54">
        <v>69</v>
      </c>
      <c r="N18" s="54">
        <v>44</v>
      </c>
      <c r="O18" s="54">
        <v>99</v>
      </c>
      <c r="P18" s="54">
        <v>172</v>
      </c>
      <c r="Q18" s="54">
        <v>123</v>
      </c>
      <c r="R18" s="54">
        <v>165</v>
      </c>
      <c r="S18" s="54">
        <v>119</v>
      </c>
      <c r="T18" s="54">
        <v>182</v>
      </c>
      <c r="U18" s="54">
        <v>121</v>
      </c>
      <c r="V18" s="54">
        <v>109</v>
      </c>
      <c r="W18" s="55">
        <v>59</v>
      </c>
      <c r="X18" s="55">
        <v>7241</v>
      </c>
    </row>
    <row r="19" spans="1:24" s="5" customFormat="1" ht="12.75">
      <c r="A19" s="108"/>
      <c r="B19" s="11" t="s">
        <v>8</v>
      </c>
      <c r="C19" s="56">
        <f>C16/C17</f>
        <v>5.621330253152372</v>
      </c>
      <c r="D19" s="57">
        <f aca="true" t="shared" si="5" ref="D19:X19">D16/D17</f>
        <v>7.450217441062028</v>
      </c>
      <c r="E19" s="57">
        <f t="shared" si="5"/>
        <v>45.33343630536355</v>
      </c>
      <c r="F19" s="57">
        <f t="shared" si="5"/>
        <v>5.9760839004535</v>
      </c>
      <c r="G19" s="57">
        <f t="shared" si="5"/>
        <v>9.935708259730607</v>
      </c>
      <c r="H19" s="57">
        <f t="shared" si="5"/>
        <v>8.67480008789445</v>
      </c>
      <c r="I19" s="57">
        <f t="shared" si="5"/>
        <v>27.72519159334082</v>
      </c>
      <c r="J19" s="57">
        <f t="shared" si="5"/>
        <v>6.610232950461985</v>
      </c>
      <c r="K19" s="57">
        <f>K16/K17</f>
        <v>36.74298597798435</v>
      </c>
      <c r="L19" s="57">
        <f t="shared" si="5"/>
        <v>2.196789917657299</v>
      </c>
      <c r="M19" s="57">
        <f t="shared" si="5"/>
        <v>10.4828195009481</v>
      </c>
      <c r="N19" s="57">
        <f t="shared" si="5"/>
        <v>10.701357266794087</v>
      </c>
      <c r="O19" s="57">
        <f t="shared" si="5"/>
        <v>10.022856858184285</v>
      </c>
      <c r="P19" s="57">
        <f t="shared" si="5"/>
        <v>3.0229013622670373</v>
      </c>
      <c r="Q19" s="57">
        <f t="shared" si="5"/>
        <v>8.749462506309708</v>
      </c>
      <c r="R19" s="57">
        <f t="shared" si="5"/>
        <v>7.603944259851175</v>
      </c>
      <c r="S19" s="57">
        <f t="shared" si="5"/>
        <v>6.460606694393807</v>
      </c>
      <c r="T19" s="57">
        <f t="shared" si="5"/>
        <v>15.44023277914393</v>
      </c>
      <c r="U19" s="57">
        <f>U16/U17</f>
        <v>11.682894198966888</v>
      </c>
      <c r="V19" s="57">
        <f t="shared" si="5"/>
        <v>12.898988072005864</v>
      </c>
      <c r="W19" s="58">
        <f t="shared" si="5"/>
        <v>9.373279705609587</v>
      </c>
      <c r="X19" s="58">
        <f t="shared" si="5"/>
        <v>11.84544400309698</v>
      </c>
    </row>
    <row r="20" spans="1:24" s="6" customFormat="1" ht="12.75">
      <c r="A20" s="108"/>
      <c r="B20" s="12" t="s">
        <v>58</v>
      </c>
      <c r="C20" s="59">
        <v>177</v>
      </c>
      <c r="D20" s="60">
        <v>178</v>
      </c>
      <c r="E20" s="60">
        <v>614</v>
      </c>
      <c r="F20" s="60">
        <v>114</v>
      </c>
      <c r="G20" s="60">
        <v>428</v>
      </c>
      <c r="H20" s="60">
        <v>140</v>
      </c>
      <c r="I20" s="60">
        <v>2725</v>
      </c>
      <c r="J20" s="60">
        <v>74</v>
      </c>
      <c r="K20" s="60">
        <v>24</v>
      </c>
      <c r="L20" s="60">
        <v>21</v>
      </c>
      <c r="M20" s="60">
        <v>44</v>
      </c>
      <c r="N20" s="60">
        <v>36</v>
      </c>
      <c r="O20" s="60">
        <v>75</v>
      </c>
      <c r="P20" s="60">
        <v>59</v>
      </c>
      <c r="Q20" s="60">
        <v>82</v>
      </c>
      <c r="R20" s="60">
        <v>121</v>
      </c>
      <c r="S20" s="60">
        <v>66</v>
      </c>
      <c r="T20" s="60">
        <v>165</v>
      </c>
      <c r="U20" s="60">
        <v>55</v>
      </c>
      <c r="V20" s="60">
        <v>63</v>
      </c>
      <c r="W20" s="61">
        <v>35</v>
      </c>
      <c r="X20" s="61">
        <v>5296</v>
      </c>
    </row>
    <row r="21" spans="1:24" s="5" customFormat="1" ht="12.75">
      <c r="A21" s="108"/>
      <c r="B21" s="11" t="s">
        <v>49</v>
      </c>
      <c r="C21" s="44">
        <f>+C20/C16</f>
        <v>0.10102739726027397</v>
      </c>
      <c r="D21" s="45">
        <f aca="true" t="shared" si="6" ref="D21:W21">+D20/D16</f>
        <v>0.13671274961597543</v>
      </c>
      <c r="E21" s="45">
        <f t="shared" si="6"/>
        <v>0.2091993185689949</v>
      </c>
      <c r="F21" s="45">
        <f t="shared" si="6"/>
        <v>0.11220472440944881</v>
      </c>
      <c r="G21" s="45">
        <f t="shared" si="6"/>
        <v>0.15161176053843428</v>
      </c>
      <c r="H21" s="45">
        <f t="shared" si="6"/>
        <v>0.1027900146842878</v>
      </c>
      <c r="I21" s="45">
        <f t="shared" si="6"/>
        <v>0.24258880085462475</v>
      </c>
      <c r="J21" s="45">
        <f t="shared" si="6"/>
        <v>0.09635416666666667</v>
      </c>
      <c r="K21" s="45">
        <f>+K20/K16</f>
        <v>0.019688269073010665</v>
      </c>
      <c r="L21" s="45">
        <f t="shared" si="6"/>
        <v>0.08823529411764706</v>
      </c>
      <c r="M21" s="45">
        <f t="shared" si="6"/>
        <v>0.12188365650969529</v>
      </c>
      <c r="N21" s="45">
        <f t="shared" si="6"/>
        <v>0.14814814814814814</v>
      </c>
      <c r="O21" s="45">
        <f t="shared" si="6"/>
        <v>0.08875739644970414</v>
      </c>
      <c r="P21" s="45">
        <f t="shared" si="6"/>
        <v>0.11259541984732824</v>
      </c>
      <c r="Q21" s="45">
        <f t="shared" si="6"/>
        <v>0.1168091168091168</v>
      </c>
      <c r="R21" s="45">
        <f t="shared" si="6"/>
        <v>0.1256490134994808</v>
      </c>
      <c r="S21" s="45">
        <f t="shared" si="6"/>
        <v>0.09053497942386832</v>
      </c>
      <c r="T21" s="45">
        <f t="shared" si="6"/>
        <v>0.20939086294416243</v>
      </c>
      <c r="U21" s="45">
        <f>+U20/U16</f>
        <v>0.10934393638170974</v>
      </c>
      <c r="V21" s="45">
        <f t="shared" si="6"/>
        <v>0.11623616236162361</v>
      </c>
      <c r="W21" s="46">
        <f t="shared" si="6"/>
        <v>0.09259259259259259</v>
      </c>
      <c r="X21" s="46">
        <f>+X20/X16</f>
        <v>0.16960225453148017</v>
      </c>
    </row>
    <row r="22" spans="1:24" s="6" customFormat="1" ht="12.75">
      <c r="A22" s="108"/>
      <c r="B22" s="12" t="s">
        <v>57</v>
      </c>
      <c r="C22" s="59">
        <v>1219</v>
      </c>
      <c r="D22" s="60">
        <v>854</v>
      </c>
      <c r="E22" s="60">
        <v>1746</v>
      </c>
      <c r="F22" s="60">
        <v>683</v>
      </c>
      <c r="G22" s="60">
        <v>1772</v>
      </c>
      <c r="H22" s="60">
        <v>958</v>
      </c>
      <c r="I22" s="60">
        <v>6227</v>
      </c>
      <c r="J22" s="60">
        <v>505</v>
      </c>
      <c r="K22" s="60">
        <v>1101</v>
      </c>
      <c r="L22" s="60">
        <v>177</v>
      </c>
      <c r="M22" s="60">
        <v>257</v>
      </c>
      <c r="N22" s="60">
        <v>167</v>
      </c>
      <c r="O22" s="60">
        <v>654</v>
      </c>
      <c r="P22" s="60">
        <v>363</v>
      </c>
      <c r="Q22" s="60">
        <v>511</v>
      </c>
      <c r="R22" s="60">
        <v>652</v>
      </c>
      <c r="S22" s="60">
        <v>539</v>
      </c>
      <c r="T22" s="60">
        <v>486</v>
      </c>
      <c r="U22" s="60">
        <v>316</v>
      </c>
      <c r="V22" s="60">
        <v>397</v>
      </c>
      <c r="W22" s="61">
        <v>275</v>
      </c>
      <c r="X22" s="61">
        <v>19859</v>
      </c>
    </row>
    <row r="23" spans="1:24" s="5" customFormat="1" ht="12.75">
      <c r="A23" s="108"/>
      <c r="B23" s="11" t="s">
        <v>50</v>
      </c>
      <c r="C23" s="44">
        <f>+C22/C16</f>
        <v>0.6957762557077626</v>
      </c>
      <c r="D23" s="45">
        <f aca="true" t="shared" si="7" ref="D23:X23">+D22/D16</f>
        <v>0.6559139784946236</v>
      </c>
      <c r="E23" s="45">
        <f t="shared" si="7"/>
        <v>0.5948892674616695</v>
      </c>
      <c r="F23" s="45">
        <f t="shared" si="7"/>
        <v>0.672244094488189</v>
      </c>
      <c r="G23" s="45">
        <f t="shared" si="7"/>
        <v>0.6277010272759476</v>
      </c>
      <c r="H23" s="45">
        <f t="shared" si="7"/>
        <v>0.7033773861967695</v>
      </c>
      <c r="I23" s="45">
        <f t="shared" si="7"/>
        <v>0.5543487937327517</v>
      </c>
      <c r="J23" s="45">
        <f t="shared" si="7"/>
        <v>0.6575520833333334</v>
      </c>
      <c r="K23" s="45">
        <f>+K22/K16</f>
        <v>0.9031993437243643</v>
      </c>
      <c r="L23" s="45">
        <f t="shared" si="7"/>
        <v>0.7436974789915967</v>
      </c>
      <c r="M23" s="45">
        <f t="shared" si="7"/>
        <v>0.7119113573407202</v>
      </c>
      <c r="N23" s="45">
        <f t="shared" si="7"/>
        <v>0.6872427983539094</v>
      </c>
      <c r="O23" s="45">
        <f t="shared" si="7"/>
        <v>0.7739644970414201</v>
      </c>
      <c r="P23" s="45">
        <f t="shared" si="7"/>
        <v>0.6927480916030534</v>
      </c>
      <c r="Q23" s="45">
        <f t="shared" si="7"/>
        <v>0.7279202279202279</v>
      </c>
      <c r="R23" s="45">
        <f t="shared" si="7"/>
        <v>0.6770508826583593</v>
      </c>
      <c r="S23" s="45">
        <f t="shared" si="7"/>
        <v>0.7393689986282579</v>
      </c>
      <c r="T23" s="45">
        <f t="shared" si="7"/>
        <v>0.616751269035533</v>
      </c>
      <c r="U23" s="45">
        <f>+U22/U16</f>
        <v>0.6282306163021869</v>
      </c>
      <c r="V23" s="45">
        <f t="shared" si="7"/>
        <v>0.7324723247232472</v>
      </c>
      <c r="W23" s="46">
        <f t="shared" si="7"/>
        <v>0.7275132275132276</v>
      </c>
      <c r="X23" s="46">
        <f t="shared" si="7"/>
        <v>0.6359764298981618</v>
      </c>
    </row>
    <row r="24" spans="1:24" s="5" customFormat="1" ht="12.75">
      <c r="A24" s="108"/>
      <c r="B24" s="1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4"/>
    </row>
    <row r="25" spans="1:24" s="5" customFormat="1" ht="12.75">
      <c r="A25" s="108"/>
      <c r="B25" s="11" t="s">
        <v>9</v>
      </c>
      <c r="C25" s="65">
        <v>78</v>
      </c>
      <c r="D25" s="66">
        <v>63</v>
      </c>
      <c r="E25" s="66">
        <v>153</v>
      </c>
      <c r="F25" s="66">
        <v>55</v>
      </c>
      <c r="G25" s="66">
        <v>142</v>
      </c>
      <c r="H25" s="66">
        <v>61</v>
      </c>
      <c r="I25" s="66">
        <v>521</v>
      </c>
      <c r="J25" s="66">
        <v>36</v>
      </c>
      <c r="K25" s="66">
        <v>13</v>
      </c>
      <c r="L25" s="66">
        <v>8</v>
      </c>
      <c r="M25" s="66">
        <v>13</v>
      </c>
      <c r="N25" s="66">
        <v>3</v>
      </c>
      <c r="O25" s="66">
        <v>22</v>
      </c>
      <c r="P25" s="66">
        <v>25</v>
      </c>
      <c r="Q25" s="66">
        <v>20</v>
      </c>
      <c r="R25" s="66">
        <v>43</v>
      </c>
      <c r="S25" s="66">
        <v>40</v>
      </c>
      <c r="T25" s="66">
        <v>59</v>
      </c>
      <c r="U25" s="66">
        <v>16</v>
      </c>
      <c r="V25" s="66">
        <v>31</v>
      </c>
      <c r="W25" s="67">
        <v>7</v>
      </c>
      <c r="X25" s="67">
        <v>1409</v>
      </c>
    </row>
    <row r="26" spans="1:24" s="5" customFormat="1" ht="12.75">
      <c r="A26" s="108"/>
      <c r="B26" s="11" t="s">
        <v>10</v>
      </c>
      <c r="C26" s="65">
        <v>1149</v>
      </c>
      <c r="D26" s="66">
        <v>821</v>
      </c>
      <c r="E26" s="66">
        <v>2170</v>
      </c>
      <c r="F26" s="66">
        <v>659</v>
      </c>
      <c r="G26" s="66">
        <v>2306</v>
      </c>
      <c r="H26" s="66">
        <v>841</v>
      </c>
      <c r="I26" s="66">
        <v>8681</v>
      </c>
      <c r="J26" s="66">
        <v>561</v>
      </c>
      <c r="K26" s="66">
        <v>738</v>
      </c>
      <c r="L26" s="66">
        <v>148</v>
      </c>
      <c r="M26" s="66">
        <v>276</v>
      </c>
      <c r="N26" s="66">
        <v>170</v>
      </c>
      <c r="O26" s="66">
        <v>598</v>
      </c>
      <c r="P26" s="66">
        <v>348</v>
      </c>
      <c r="Q26" s="66">
        <v>508</v>
      </c>
      <c r="R26" s="66">
        <v>677</v>
      </c>
      <c r="S26" s="66">
        <v>460</v>
      </c>
      <c r="T26" s="66">
        <v>531</v>
      </c>
      <c r="U26" s="66">
        <v>336</v>
      </c>
      <c r="V26" s="66">
        <v>337</v>
      </c>
      <c r="W26" s="67">
        <v>207</v>
      </c>
      <c r="X26" s="67">
        <v>22522</v>
      </c>
    </row>
    <row r="27" spans="1:24" ht="12.75">
      <c r="A27" s="108"/>
      <c r="B27" s="88" t="s">
        <v>12</v>
      </c>
      <c r="C27" s="23">
        <v>1895</v>
      </c>
      <c r="D27" s="24">
        <v>1416</v>
      </c>
      <c r="E27" s="24">
        <v>3237</v>
      </c>
      <c r="F27" s="24">
        <v>1118</v>
      </c>
      <c r="G27" s="24">
        <v>3271</v>
      </c>
      <c r="H27" s="24">
        <v>1467</v>
      </c>
      <c r="I27" s="24">
        <v>12843</v>
      </c>
      <c r="J27" s="24">
        <v>859</v>
      </c>
      <c r="K27" s="24">
        <v>1268</v>
      </c>
      <c r="L27" s="24">
        <v>260</v>
      </c>
      <c r="M27" s="24">
        <v>405</v>
      </c>
      <c r="N27" s="24">
        <v>256</v>
      </c>
      <c r="O27" s="24">
        <v>908</v>
      </c>
      <c r="P27" s="24">
        <v>581</v>
      </c>
      <c r="Q27" s="24">
        <v>776</v>
      </c>
      <c r="R27" s="24">
        <v>1047</v>
      </c>
      <c r="S27" s="24">
        <v>777</v>
      </c>
      <c r="T27" s="24">
        <v>868</v>
      </c>
      <c r="U27" s="24">
        <v>562</v>
      </c>
      <c r="V27" s="24">
        <v>582</v>
      </c>
      <c r="W27" s="25">
        <v>407</v>
      </c>
      <c r="X27" s="25">
        <v>34803</v>
      </c>
    </row>
    <row r="28" spans="1:24" ht="12.75">
      <c r="A28" s="108"/>
      <c r="B28" s="11" t="s">
        <v>60</v>
      </c>
      <c r="C28" s="23">
        <v>2183</v>
      </c>
      <c r="D28" s="24">
        <v>1584</v>
      </c>
      <c r="E28" s="24">
        <v>3590</v>
      </c>
      <c r="F28" s="24">
        <v>1249</v>
      </c>
      <c r="G28" s="24">
        <v>3643</v>
      </c>
      <c r="H28" s="24">
        <v>1635</v>
      </c>
      <c r="I28" s="24">
        <v>14230</v>
      </c>
      <c r="J28" s="24">
        <v>916</v>
      </c>
      <c r="K28" s="24">
        <v>1278</v>
      </c>
      <c r="L28" s="24">
        <v>319</v>
      </c>
      <c r="M28" s="24">
        <v>430</v>
      </c>
      <c r="N28" s="24">
        <v>287</v>
      </c>
      <c r="O28" s="24">
        <v>944</v>
      </c>
      <c r="P28" s="24">
        <v>696</v>
      </c>
      <c r="Q28" s="24">
        <v>825</v>
      </c>
      <c r="R28" s="24">
        <v>1128</v>
      </c>
      <c r="S28" s="24">
        <v>848</v>
      </c>
      <c r="T28" s="24">
        <v>970</v>
      </c>
      <c r="U28" s="24">
        <v>624</v>
      </c>
      <c r="V28" s="24">
        <v>651</v>
      </c>
      <c r="W28" s="25">
        <v>437</v>
      </c>
      <c r="X28" s="25">
        <v>38467</v>
      </c>
    </row>
    <row r="29" spans="1:24" ht="12.75">
      <c r="A29" s="108"/>
      <c r="B29" s="11" t="s">
        <v>59</v>
      </c>
      <c r="C29" s="23">
        <v>2338</v>
      </c>
      <c r="D29" s="24">
        <v>1710</v>
      </c>
      <c r="E29" s="24">
        <v>3928</v>
      </c>
      <c r="F29" s="24">
        <v>1366</v>
      </c>
      <c r="G29" s="24">
        <v>4121</v>
      </c>
      <c r="H29" s="24">
        <v>1748</v>
      </c>
      <c r="I29" s="24">
        <v>15996</v>
      </c>
      <c r="J29" s="24">
        <v>1013</v>
      </c>
      <c r="K29" s="24">
        <v>1328</v>
      </c>
      <c r="L29" s="24">
        <v>341</v>
      </c>
      <c r="M29" s="24">
        <v>477</v>
      </c>
      <c r="N29" s="24">
        <v>301</v>
      </c>
      <c r="O29" s="24">
        <v>1013</v>
      </c>
      <c r="P29" s="24">
        <v>754</v>
      </c>
      <c r="Q29" s="24">
        <v>903</v>
      </c>
      <c r="R29" s="24">
        <v>1219</v>
      </c>
      <c r="S29" s="24">
        <v>900</v>
      </c>
      <c r="T29" s="24">
        <v>1060</v>
      </c>
      <c r="U29" s="24">
        <v>689</v>
      </c>
      <c r="V29" s="24">
        <v>696</v>
      </c>
      <c r="W29" s="25">
        <v>467</v>
      </c>
      <c r="X29" s="25">
        <v>42368</v>
      </c>
    </row>
    <row r="30" spans="1:24" s="5" customFormat="1" ht="13.5" thickBot="1">
      <c r="A30" s="109"/>
      <c r="B30" s="13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0"/>
    </row>
    <row r="31" spans="1:24" s="5" customFormat="1" ht="13.5" thickTop="1">
      <c r="A31" s="110" t="s">
        <v>11</v>
      </c>
      <c r="B31" s="8" t="s">
        <v>75</v>
      </c>
      <c r="C31" s="32">
        <v>1752</v>
      </c>
      <c r="D31" s="33">
        <v>1302</v>
      </c>
      <c r="E31" s="33">
        <v>2935</v>
      </c>
      <c r="F31" s="33">
        <v>1016</v>
      </c>
      <c r="G31" s="33">
        <v>2823</v>
      </c>
      <c r="H31" s="33">
        <v>1362</v>
      </c>
      <c r="I31" s="33">
        <v>11233</v>
      </c>
      <c r="J31" s="33">
        <v>768</v>
      </c>
      <c r="K31" s="33">
        <v>1219</v>
      </c>
      <c r="L31" s="33">
        <v>238</v>
      </c>
      <c r="M31" s="33">
        <v>361</v>
      </c>
      <c r="N31" s="33">
        <v>243</v>
      </c>
      <c r="O31" s="33">
        <v>845</v>
      </c>
      <c r="P31" s="33">
        <v>524</v>
      </c>
      <c r="Q31" s="33">
        <v>702</v>
      </c>
      <c r="R31" s="33">
        <v>963</v>
      </c>
      <c r="S31" s="33">
        <v>729</v>
      </c>
      <c r="T31" s="33">
        <v>788</v>
      </c>
      <c r="U31" s="33">
        <v>503</v>
      </c>
      <c r="V31" s="33">
        <v>542</v>
      </c>
      <c r="W31" s="34">
        <v>378</v>
      </c>
      <c r="X31" s="34">
        <v>31226</v>
      </c>
    </row>
    <row r="32" spans="1:24" ht="12.75">
      <c r="A32" s="111"/>
      <c r="B32" s="11" t="s">
        <v>67</v>
      </c>
      <c r="C32" s="101">
        <v>1794</v>
      </c>
      <c r="D32" s="102">
        <v>1344</v>
      </c>
      <c r="E32" s="102">
        <v>2977</v>
      </c>
      <c r="F32" s="102">
        <v>1049</v>
      </c>
      <c r="G32" s="102">
        <v>2839</v>
      </c>
      <c r="H32" s="102">
        <v>1407</v>
      </c>
      <c r="I32" s="102">
        <v>11396</v>
      </c>
      <c r="J32" s="102">
        <v>779</v>
      </c>
      <c r="K32" s="102">
        <v>1223</v>
      </c>
      <c r="L32" s="102">
        <v>251</v>
      </c>
      <c r="M32" s="102">
        <v>367</v>
      </c>
      <c r="N32" s="102">
        <v>245</v>
      </c>
      <c r="O32" s="102">
        <v>858</v>
      </c>
      <c r="P32" s="102">
        <v>525</v>
      </c>
      <c r="Q32" s="102">
        <v>724</v>
      </c>
      <c r="R32" s="102">
        <v>970</v>
      </c>
      <c r="S32" s="102">
        <f>454+283</f>
        <v>737</v>
      </c>
      <c r="T32" s="102">
        <v>810</v>
      </c>
      <c r="U32" s="102">
        <f>184+334</f>
        <v>518</v>
      </c>
      <c r="V32" s="102">
        <v>551</v>
      </c>
      <c r="W32" s="103">
        <v>381</v>
      </c>
      <c r="X32" s="103">
        <f>SUM(C32:W32)</f>
        <v>31745</v>
      </c>
    </row>
    <row r="33" spans="1:24" ht="12.75">
      <c r="A33" s="111"/>
      <c r="B33" s="10" t="s">
        <v>76</v>
      </c>
      <c r="C33" s="91">
        <f aca="true" t="shared" si="8" ref="C33:W33">+C31/C32-1</f>
        <v>-0.02341137123745818</v>
      </c>
      <c r="D33" s="92">
        <f t="shared" si="8"/>
        <v>-0.03125</v>
      </c>
      <c r="E33" s="92">
        <f t="shared" si="8"/>
        <v>-0.014108162579778316</v>
      </c>
      <c r="F33" s="92">
        <f t="shared" si="8"/>
        <v>-0.03145853193517634</v>
      </c>
      <c r="G33" s="92">
        <f t="shared" si="8"/>
        <v>-0.005635787249031354</v>
      </c>
      <c r="H33" s="92">
        <f t="shared" si="8"/>
        <v>-0.031982942430703654</v>
      </c>
      <c r="I33" s="92">
        <f t="shared" si="8"/>
        <v>-0.01430326430326434</v>
      </c>
      <c r="J33" s="92">
        <f t="shared" si="8"/>
        <v>-0.014120667522464658</v>
      </c>
      <c r="K33" s="92">
        <f t="shared" si="8"/>
        <v>-0.003270645952575646</v>
      </c>
      <c r="L33" s="92">
        <f t="shared" si="8"/>
        <v>-0.05179282868525892</v>
      </c>
      <c r="M33" s="92">
        <f t="shared" si="8"/>
        <v>-0.016348773841961872</v>
      </c>
      <c r="N33" s="92">
        <f t="shared" si="8"/>
        <v>-0.008163265306122436</v>
      </c>
      <c r="O33" s="92">
        <f t="shared" si="8"/>
        <v>-0.015151515151515138</v>
      </c>
      <c r="P33" s="92">
        <f t="shared" si="8"/>
        <v>-0.0019047619047618536</v>
      </c>
      <c r="Q33" s="92">
        <f t="shared" si="8"/>
        <v>-0.03038674033149169</v>
      </c>
      <c r="R33" s="92">
        <f t="shared" si="8"/>
        <v>-0.007216494845360799</v>
      </c>
      <c r="S33" s="92">
        <f t="shared" si="8"/>
        <v>-0.01085481682496603</v>
      </c>
      <c r="T33" s="92">
        <f t="shared" si="8"/>
        <v>-0.02716049382716046</v>
      </c>
      <c r="U33" s="92">
        <f t="shared" si="8"/>
        <v>-0.02895752895752901</v>
      </c>
      <c r="V33" s="92">
        <f t="shared" si="8"/>
        <v>-0.016333938294010864</v>
      </c>
      <c r="W33" s="93">
        <f t="shared" si="8"/>
        <v>-0.007874015748031482</v>
      </c>
      <c r="X33" s="93">
        <f>+X31/X32-1</f>
        <v>-0.016349031343518616</v>
      </c>
    </row>
    <row r="34" spans="1:24" ht="12.75">
      <c r="A34" s="111"/>
      <c r="B34" s="10" t="s">
        <v>68</v>
      </c>
      <c r="C34" s="94">
        <v>2178</v>
      </c>
      <c r="D34" s="94">
        <v>1632</v>
      </c>
      <c r="E34" s="94">
        <v>3286</v>
      </c>
      <c r="F34" s="94">
        <v>1269</v>
      </c>
      <c r="G34" s="94">
        <v>3076</v>
      </c>
      <c r="H34" s="94">
        <v>1654</v>
      </c>
      <c r="I34" s="94">
        <v>11846</v>
      </c>
      <c r="J34" s="94">
        <v>906</v>
      </c>
      <c r="K34" s="94">
        <v>1217</v>
      </c>
      <c r="L34" s="94">
        <v>326</v>
      </c>
      <c r="M34" s="94">
        <v>447</v>
      </c>
      <c r="N34" s="94">
        <v>262</v>
      </c>
      <c r="O34" s="94">
        <v>937</v>
      </c>
      <c r="P34" s="94">
        <v>686</v>
      </c>
      <c r="Q34" s="94">
        <v>801</v>
      </c>
      <c r="R34" s="94">
        <v>1189</v>
      </c>
      <c r="S34" s="94">
        <f>551+320</f>
        <v>871</v>
      </c>
      <c r="T34" s="94">
        <v>922</v>
      </c>
      <c r="U34" s="94">
        <f>235+397</f>
        <v>632</v>
      </c>
      <c r="V34" s="94">
        <v>627</v>
      </c>
      <c r="W34" s="90">
        <v>479</v>
      </c>
      <c r="X34" s="90">
        <f>SUM(C34:W34)</f>
        <v>35243</v>
      </c>
    </row>
    <row r="35" spans="1:24" ht="12.75">
      <c r="A35" s="111"/>
      <c r="B35" s="10" t="s">
        <v>69</v>
      </c>
      <c r="C35" s="91">
        <f aca="true" t="shared" si="9" ref="C35:V35">+C31/C34-1</f>
        <v>-0.1955922865013774</v>
      </c>
      <c r="D35" s="92">
        <f t="shared" si="9"/>
        <v>-0.20220588235294112</v>
      </c>
      <c r="E35" s="92">
        <f t="shared" si="9"/>
        <v>-0.10681679853925741</v>
      </c>
      <c r="F35" s="92">
        <f t="shared" si="9"/>
        <v>-0.1993695823483057</v>
      </c>
      <c r="G35" s="92">
        <f t="shared" si="9"/>
        <v>-0.0822496749024707</v>
      </c>
      <c r="H35" s="92">
        <f t="shared" si="9"/>
        <v>-0.17654171704957677</v>
      </c>
      <c r="I35" s="92">
        <f t="shared" si="9"/>
        <v>-0.05174742529123755</v>
      </c>
      <c r="J35" s="92">
        <f t="shared" si="9"/>
        <v>-0.152317880794702</v>
      </c>
      <c r="K35" s="92">
        <f t="shared" si="9"/>
        <v>0.0016433853738702098</v>
      </c>
      <c r="L35" s="92">
        <f t="shared" si="9"/>
        <v>-0.26993865030674846</v>
      </c>
      <c r="M35" s="92">
        <f t="shared" si="9"/>
        <v>-0.1923937360178971</v>
      </c>
      <c r="N35" s="92">
        <f t="shared" si="9"/>
        <v>-0.0725190839694656</v>
      </c>
      <c r="O35" s="92">
        <f t="shared" si="9"/>
        <v>-0.0981856990394877</v>
      </c>
      <c r="P35" s="92">
        <f t="shared" si="9"/>
        <v>-0.23615160349854225</v>
      </c>
      <c r="Q35" s="92">
        <f t="shared" si="9"/>
        <v>-0.1235955056179775</v>
      </c>
      <c r="R35" s="92">
        <f t="shared" si="9"/>
        <v>-0.19007569386038692</v>
      </c>
      <c r="S35" s="92">
        <f t="shared" si="9"/>
        <v>-0.16303099885189443</v>
      </c>
      <c r="T35" s="92">
        <f t="shared" si="9"/>
        <v>-0.14533622559652926</v>
      </c>
      <c r="U35" s="92">
        <f t="shared" si="9"/>
        <v>-0.2041139240506329</v>
      </c>
      <c r="V35" s="92">
        <f t="shared" si="9"/>
        <v>-0.1355661881977671</v>
      </c>
      <c r="W35" s="93">
        <f>+W31/W34-1</f>
        <v>-0.21085594989561585</v>
      </c>
      <c r="X35" s="93">
        <f>+X31/X34-1</f>
        <v>-0.11398008115086689</v>
      </c>
    </row>
    <row r="36" spans="1:24" ht="12.75">
      <c r="A36" s="111"/>
      <c r="B36" s="87" t="s">
        <v>81</v>
      </c>
      <c r="C36" s="38">
        <v>90</v>
      </c>
      <c r="D36" s="39">
        <v>59</v>
      </c>
      <c r="E36" s="39">
        <v>166</v>
      </c>
      <c r="F36" s="39">
        <v>39</v>
      </c>
      <c r="G36" s="39">
        <v>182</v>
      </c>
      <c r="H36" s="39">
        <v>44</v>
      </c>
      <c r="I36" s="39">
        <v>688</v>
      </c>
      <c r="J36" s="39">
        <v>37</v>
      </c>
      <c r="K36" s="39">
        <v>35</v>
      </c>
      <c r="L36" s="39">
        <v>7</v>
      </c>
      <c r="M36" s="39">
        <v>22</v>
      </c>
      <c r="N36" s="39">
        <v>11</v>
      </c>
      <c r="O36" s="39">
        <v>41</v>
      </c>
      <c r="P36" s="39">
        <v>24</v>
      </c>
      <c r="Q36" s="39">
        <v>35</v>
      </c>
      <c r="R36" s="39">
        <v>53</v>
      </c>
      <c r="S36" s="39">
        <v>42</v>
      </c>
      <c r="T36" s="39">
        <v>41</v>
      </c>
      <c r="U36" s="39">
        <v>23</v>
      </c>
      <c r="V36" s="39">
        <v>27</v>
      </c>
      <c r="W36" s="40">
        <v>14</v>
      </c>
      <c r="X36" s="40">
        <v>1680</v>
      </c>
    </row>
    <row r="37" spans="1:24" ht="12.75">
      <c r="A37" s="111"/>
      <c r="B37" s="87" t="s">
        <v>78</v>
      </c>
      <c r="C37" s="38">
        <v>94</v>
      </c>
      <c r="D37" s="39">
        <v>63</v>
      </c>
      <c r="E37" s="39">
        <v>174</v>
      </c>
      <c r="F37" s="39">
        <v>48</v>
      </c>
      <c r="G37" s="39">
        <v>199</v>
      </c>
      <c r="H37" s="39">
        <v>48</v>
      </c>
      <c r="I37" s="39">
        <v>767</v>
      </c>
      <c r="J37" s="39">
        <v>32</v>
      </c>
      <c r="K37" s="39">
        <v>55</v>
      </c>
      <c r="L37" s="39">
        <v>12</v>
      </c>
      <c r="M37" s="39">
        <v>17</v>
      </c>
      <c r="N37" s="39">
        <v>12</v>
      </c>
      <c r="O37" s="39">
        <v>40</v>
      </c>
      <c r="P37" s="39">
        <v>21</v>
      </c>
      <c r="Q37" s="39">
        <v>31</v>
      </c>
      <c r="R37" s="39">
        <v>54</v>
      </c>
      <c r="S37" s="39">
        <v>35</v>
      </c>
      <c r="T37" s="39">
        <v>41</v>
      </c>
      <c r="U37" s="39">
        <f>7+15</f>
        <v>22</v>
      </c>
      <c r="V37" s="39">
        <v>24</v>
      </c>
      <c r="W37" s="40">
        <v>7</v>
      </c>
      <c r="X37" s="96">
        <f>SUM(C37:W37)</f>
        <v>1796</v>
      </c>
    </row>
    <row r="38" spans="1:24" ht="12.75">
      <c r="A38" s="111"/>
      <c r="B38" s="87" t="s">
        <v>79</v>
      </c>
      <c r="C38" s="91">
        <f>C36/C37-1</f>
        <v>-0.04255319148936165</v>
      </c>
      <c r="D38" s="92">
        <f aca="true" t="shared" si="10" ref="D38:V38">D36/D37-1</f>
        <v>-0.06349206349206349</v>
      </c>
      <c r="E38" s="92">
        <f t="shared" si="10"/>
        <v>-0.04597701149425293</v>
      </c>
      <c r="F38" s="92">
        <f t="shared" si="10"/>
        <v>-0.1875</v>
      </c>
      <c r="G38" s="92">
        <f t="shared" si="10"/>
        <v>-0.085427135678392</v>
      </c>
      <c r="H38" s="92">
        <f t="shared" si="10"/>
        <v>-0.08333333333333337</v>
      </c>
      <c r="I38" s="92">
        <f t="shared" si="10"/>
        <v>-0.10299869621903524</v>
      </c>
      <c r="J38" s="92">
        <f t="shared" si="10"/>
        <v>0.15625</v>
      </c>
      <c r="K38" s="92">
        <f t="shared" si="10"/>
        <v>-0.36363636363636365</v>
      </c>
      <c r="L38" s="92">
        <f t="shared" si="10"/>
        <v>-0.41666666666666663</v>
      </c>
      <c r="M38" s="92">
        <f t="shared" si="10"/>
        <v>0.2941176470588236</v>
      </c>
      <c r="N38" s="92">
        <f t="shared" si="10"/>
        <v>-0.08333333333333337</v>
      </c>
      <c r="O38" s="92">
        <f t="shared" si="10"/>
        <v>0.02499999999999991</v>
      </c>
      <c r="P38" s="92">
        <f t="shared" si="10"/>
        <v>0.1428571428571428</v>
      </c>
      <c r="Q38" s="92">
        <f t="shared" si="10"/>
        <v>0.12903225806451624</v>
      </c>
      <c r="R38" s="92">
        <f t="shared" si="10"/>
        <v>-0.01851851851851849</v>
      </c>
      <c r="S38" s="92">
        <f t="shared" si="10"/>
        <v>0.19999999999999996</v>
      </c>
      <c r="T38" s="92">
        <f t="shared" si="10"/>
        <v>0</v>
      </c>
      <c r="U38" s="92">
        <f t="shared" si="10"/>
        <v>0.045454545454545414</v>
      </c>
      <c r="V38" s="92">
        <f t="shared" si="10"/>
        <v>0.125</v>
      </c>
      <c r="W38" s="93">
        <f>W36/W37-1</f>
        <v>1</v>
      </c>
      <c r="X38" s="93">
        <f>X36/X37-1</f>
        <v>-0.06458797327394206</v>
      </c>
    </row>
    <row r="39" spans="1:24" ht="12.75">
      <c r="A39" s="111"/>
      <c r="B39" s="87" t="s">
        <v>82</v>
      </c>
      <c r="C39" s="38">
        <v>136</v>
      </c>
      <c r="D39" s="39">
        <v>100</v>
      </c>
      <c r="E39" s="39">
        <v>186</v>
      </c>
      <c r="F39" s="39">
        <v>60</v>
      </c>
      <c r="G39" s="39">
        <v>171</v>
      </c>
      <c r="H39" s="39">
        <v>81</v>
      </c>
      <c r="I39" s="39">
        <v>754</v>
      </c>
      <c r="J39" s="39">
        <v>45</v>
      </c>
      <c r="K39" s="95">
        <v>30</v>
      </c>
      <c r="L39" s="39">
        <v>23</v>
      </c>
      <c r="M39" s="39">
        <v>30</v>
      </c>
      <c r="N39" s="39">
        <v>11</v>
      </c>
      <c r="O39" s="39">
        <v>56</v>
      </c>
      <c r="P39" s="39">
        <v>30</v>
      </c>
      <c r="Q39" s="39">
        <v>47</v>
      </c>
      <c r="R39" s="39">
        <v>65</v>
      </c>
      <c r="S39" s="39">
        <v>47</v>
      </c>
      <c r="T39" s="39">
        <v>60</v>
      </c>
      <c r="U39" s="39">
        <v>32</v>
      </c>
      <c r="V39" s="39">
        <v>42</v>
      </c>
      <c r="W39" s="40">
        <v>19</v>
      </c>
      <c r="X39" s="40">
        <v>2025</v>
      </c>
    </row>
    <row r="40" spans="1:24" ht="12.75">
      <c r="A40" s="111"/>
      <c r="B40" s="87" t="s">
        <v>83</v>
      </c>
      <c r="C40" s="38">
        <v>116</v>
      </c>
      <c r="D40" s="39">
        <v>94</v>
      </c>
      <c r="E40" s="39">
        <v>224</v>
      </c>
      <c r="F40" s="39">
        <v>70</v>
      </c>
      <c r="G40" s="39">
        <v>192</v>
      </c>
      <c r="H40" s="39">
        <v>88</v>
      </c>
      <c r="I40" s="39">
        <v>765</v>
      </c>
      <c r="J40" s="39">
        <v>48</v>
      </c>
      <c r="K40" s="95">
        <v>42</v>
      </c>
      <c r="L40" s="39">
        <v>24</v>
      </c>
      <c r="M40" s="39">
        <v>32</v>
      </c>
      <c r="N40" s="39">
        <v>10</v>
      </c>
      <c r="O40" s="39">
        <v>51</v>
      </c>
      <c r="P40" s="39">
        <v>32</v>
      </c>
      <c r="Q40" s="39">
        <v>47</v>
      </c>
      <c r="R40" s="39">
        <v>54</v>
      </c>
      <c r="S40" s="39">
        <f>39+16</f>
        <v>55</v>
      </c>
      <c r="T40" s="39">
        <v>48</v>
      </c>
      <c r="U40" s="39">
        <f>16+24</f>
        <v>40</v>
      </c>
      <c r="V40" s="39">
        <v>29</v>
      </c>
      <c r="W40" s="40">
        <v>18</v>
      </c>
      <c r="X40" s="40">
        <f>SUM(C40:W40)</f>
        <v>2079</v>
      </c>
    </row>
    <row r="41" spans="1:24" ht="12.75">
      <c r="A41" s="111"/>
      <c r="B41" s="87" t="s">
        <v>80</v>
      </c>
      <c r="C41" s="26">
        <f>(C39/C40)-1</f>
        <v>0.17241379310344818</v>
      </c>
      <c r="D41" s="27">
        <f aca="true" t="shared" si="11" ref="D41:X41">(D39/D40)-1</f>
        <v>0.06382978723404253</v>
      </c>
      <c r="E41" s="27">
        <f t="shared" si="11"/>
        <v>-0.1696428571428571</v>
      </c>
      <c r="F41" s="27">
        <f t="shared" si="11"/>
        <v>-0.1428571428571429</v>
      </c>
      <c r="G41" s="27">
        <f t="shared" si="11"/>
        <v>-0.109375</v>
      </c>
      <c r="H41" s="27">
        <f t="shared" si="11"/>
        <v>-0.07954545454545459</v>
      </c>
      <c r="I41" s="27">
        <f t="shared" si="11"/>
        <v>-0.01437908496732021</v>
      </c>
      <c r="J41" s="27">
        <f t="shared" si="11"/>
        <v>-0.0625</v>
      </c>
      <c r="K41" s="27">
        <f t="shared" si="11"/>
        <v>-0.2857142857142857</v>
      </c>
      <c r="L41" s="27">
        <f t="shared" si="11"/>
        <v>-0.04166666666666663</v>
      </c>
      <c r="M41" s="27">
        <f t="shared" si="11"/>
        <v>-0.0625</v>
      </c>
      <c r="N41" s="27">
        <f>(N39/N40)-1</f>
        <v>0.10000000000000009</v>
      </c>
      <c r="O41" s="27">
        <f t="shared" si="11"/>
        <v>0.0980392156862746</v>
      </c>
      <c r="P41" s="27">
        <f t="shared" si="11"/>
        <v>-0.0625</v>
      </c>
      <c r="Q41" s="27">
        <f t="shared" si="11"/>
        <v>0</v>
      </c>
      <c r="R41" s="27">
        <f t="shared" si="11"/>
        <v>0.20370370370370372</v>
      </c>
      <c r="S41" s="27">
        <f t="shared" si="11"/>
        <v>-0.1454545454545455</v>
      </c>
      <c r="T41" s="27">
        <f t="shared" si="11"/>
        <v>0.25</v>
      </c>
      <c r="U41" s="27">
        <f t="shared" si="11"/>
        <v>-0.19999999999999996</v>
      </c>
      <c r="V41" s="27">
        <f t="shared" si="11"/>
        <v>0.4482758620689655</v>
      </c>
      <c r="W41" s="93">
        <f t="shared" si="11"/>
        <v>0.05555555555555558</v>
      </c>
      <c r="X41" s="93">
        <f t="shared" si="11"/>
        <v>-0.025974025974025983</v>
      </c>
    </row>
    <row r="42" spans="1:24" ht="12.75">
      <c r="A42" s="111"/>
      <c r="B42" s="10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0"/>
    </row>
    <row r="43" spans="1:24" ht="12.75">
      <c r="A43" s="111"/>
      <c r="B43" s="10" t="s">
        <v>13</v>
      </c>
      <c r="C43" s="38">
        <v>403</v>
      </c>
      <c r="D43" s="39">
        <v>287</v>
      </c>
      <c r="E43" s="39">
        <v>660</v>
      </c>
      <c r="F43" s="39">
        <v>231</v>
      </c>
      <c r="G43" s="39">
        <v>673</v>
      </c>
      <c r="H43" s="39">
        <v>331</v>
      </c>
      <c r="I43" s="4">
        <v>2695</v>
      </c>
      <c r="J43" s="39">
        <v>194</v>
      </c>
      <c r="K43" s="39">
        <v>210</v>
      </c>
      <c r="L43" s="39">
        <v>53</v>
      </c>
      <c r="M43" s="39">
        <v>76</v>
      </c>
      <c r="N43" s="39">
        <v>63</v>
      </c>
      <c r="O43" s="39">
        <v>174</v>
      </c>
      <c r="P43" s="39">
        <v>113</v>
      </c>
      <c r="Q43" s="39">
        <v>170</v>
      </c>
      <c r="R43" s="39">
        <v>220</v>
      </c>
      <c r="S43" s="39">
        <v>172</v>
      </c>
      <c r="T43" s="39">
        <v>150</v>
      </c>
      <c r="U43" s="39">
        <v>110</v>
      </c>
      <c r="V43" s="39">
        <v>131</v>
      </c>
      <c r="W43" s="40">
        <v>89</v>
      </c>
      <c r="X43" s="40">
        <v>7205</v>
      </c>
    </row>
    <row r="44" spans="1:24" ht="12.75">
      <c r="A44" s="111"/>
      <c r="B44" s="14" t="s">
        <v>56</v>
      </c>
      <c r="C44" s="26">
        <f>C43/C31</f>
        <v>0.2300228310502283</v>
      </c>
      <c r="D44" s="27">
        <f aca="true" t="shared" si="12" ref="D44:X44">D43/D31</f>
        <v>0.22043010752688172</v>
      </c>
      <c r="E44" s="27">
        <f t="shared" si="12"/>
        <v>0.22487223168654175</v>
      </c>
      <c r="F44" s="27">
        <f t="shared" si="12"/>
        <v>0.22736220472440946</v>
      </c>
      <c r="G44" s="27">
        <f t="shared" si="12"/>
        <v>0.2383988664541268</v>
      </c>
      <c r="H44" s="27">
        <f t="shared" si="12"/>
        <v>0.24302496328928047</v>
      </c>
      <c r="I44" s="27">
        <f t="shared" si="12"/>
        <v>0.23991809845989495</v>
      </c>
      <c r="J44" s="27">
        <f>J43/J31</f>
        <v>0.2526041666666667</v>
      </c>
      <c r="K44" s="27">
        <f t="shared" si="12"/>
        <v>0.1722723543888433</v>
      </c>
      <c r="L44" s="27">
        <f t="shared" si="12"/>
        <v>0.22268907563025211</v>
      </c>
      <c r="M44" s="27">
        <f t="shared" si="12"/>
        <v>0.21052631578947367</v>
      </c>
      <c r="N44" s="27">
        <f t="shared" si="12"/>
        <v>0.25925925925925924</v>
      </c>
      <c r="O44" s="27">
        <f t="shared" si="12"/>
        <v>0.20591715976331362</v>
      </c>
      <c r="P44" s="27">
        <f t="shared" si="12"/>
        <v>0.21564885496183206</v>
      </c>
      <c r="Q44" s="27">
        <f t="shared" si="12"/>
        <v>0.24216524216524216</v>
      </c>
      <c r="R44" s="27">
        <f t="shared" si="12"/>
        <v>0.2284527518172378</v>
      </c>
      <c r="S44" s="27">
        <f t="shared" si="12"/>
        <v>0.23593964334705075</v>
      </c>
      <c r="T44" s="27">
        <f t="shared" si="12"/>
        <v>0.19035532994923857</v>
      </c>
      <c r="U44" s="27">
        <f t="shared" si="12"/>
        <v>0.21868787276341947</v>
      </c>
      <c r="V44" s="27">
        <f t="shared" si="12"/>
        <v>0.24169741697416974</v>
      </c>
      <c r="W44" s="28">
        <f t="shared" si="12"/>
        <v>0.23544973544973544</v>
      </c>
      <c r="X44" s="28">
        <f t="shared" si="12"/>
        <v>0.2307372061743419</v>
      </c>
    </row>
    <row r="45" spans="1:24" ht="12.75">
      <c r="A45" s="111"/>
      <c r="B45" s="10" t="s">
        <v>14</v>
      </c>
      <c r="C45" s="38">
        <v>106</v>
      </c>
      <c r="D45" s="39">
        <v>62</v>
      </c>
      <c r="E45" s="39">
        <v>191</v>
      </c>
      <c r="F45" s="39">
        <v>60</v>
      </c>
      <c r="G45" s="39">
        <v>239</v>
      </c>
      <c r="H45" s="39">
        <v>66</v>
      </c>
      <c r="I45" s="39">
        <v>834</v>
      </c>
      <c r="J45" s="39">
        <v>43</v>
      </c>
      <c r="K45" s="39">
        <v>236</v>
      </c>
      <c r="L45" s="39">
        <v>20</v>
      </c>
      <c r="M45" s="39">
        <v>32</v>
      </c>
      <c r="N45" s="39">
        <v>14</v>
      </c>
      <c r="O45" s="39">
        <v>98</v>
      </c>
      <c r="P45" s="39">
        <v>23</v>
      </c>
      <c r="Q45" s="39">
        <v>54</v>
      </c>
      <c r="R45" s="39">
        <v>63</v>
      </c>
      <c r="S45" s="39">
        <v>47</v>
      </c>
      <c r="T45" s="39">
        <v>47</v>
      </c>
      <c r="U45" s="39">
        <v>21</v>
      </c>
      <c r="V45" s="39">
        <v>27</v>
      </c>
      <c r="W45" s="40">
        <v>22</v>
      </c>
      <c r="X45" s="40">
        <v>2305</v>
      </c>
    </row>
    <row r="46" spans="1:24" ht="12.75">
      <c r="A46" s="111"/>
      <c r="B46" s="14" t="s">
        <v>55</v>
      </c>
      <c r="C46" s="26">
        <f>C45/C31</f>
        <v>0.06050228310502283</v>
      </c>
      <c r="D46" s="27">
        <f aca="true" t="shared" si="13" ref="D46:X46">D45/D31</f>
        <v>0.047619047619047616</v>
      </c>
      <c r="E46" s="27">
        <f t="shared" si="13"/>
        <v>0.06507666098807496</v>
      </c>
      <c r="F46" s="27">
        <f t="shared" si="13"/>
        <v>0.05905511811023622</v>
      </c>
      <c r="G46" s="27">
        <f t="shared" si="13"/>
        <v>0.08466170740347148</v>
      </c>
      <c r="H46" s="27">
        <f t="shared" si="13"/>
        <v>0.048458149779735685</v>
      </c>
      <c r="I46" s="27">
        <f t="shared" si="13"/>
        <v>0.07424552657348883</v>
      </c>
      <c r="J46" s="27">
        <f t="shared" si="13"/>
        <v>0.055989583333333336</v>
      </c>
      <c r="K46" s="27">
        <f t="shared" si="13"/>
        <v>0.19360131255127153</v>
      </c>
      <c r="L46" s="27">
        <f t="shared" si="13"/>
        <v>0.08403361344537816</v>
      </c>
      <c r="M46" s="27">
        <f t="shared" si="13"/>
        <v>0.0886426592797784</v>
      </c>
      <c r="N46" s="27">
        <f t="shared" si="13"/>
        <v>0.05761316872427984</v>
      </c>
      <c r="O46" s="27">
        <f t="shared" si="13"/>
        <v>0.11597633136094675</v>
      </c>
      <c r="P46" s="27">
        <f t="shared" si="13"/>
        <v>0.04389312977099236</v>
      </c>
      <c r="Q46" s="27">
        <f t="shared" si="13"/>
        <v>0.07692307692307693</v>
      </c>
      <c r="R46" s="27">
        <f t="shared" si="13"/>
        <v>0.06542056074766354</v>
      </c>
      <c r="S46" s="27">
        <f t="shared" si="13"/>
        <v>0.0644718792866941</v>
      </c>
      <c r="T46" s="27">
        <f t="shared" si="13"/>
        <v>0.05964467005076142</v>
      </c>
      <c r="U46" s="27">
        <f t="shared" si="13"/>
        <v>0.041749502982107355</v>
      </c>
      <c r="V46" s="27">
        <f t="shared" si="13"/>
        <v>0.04981549815498155</v>
      </c>
      <c r="W46" s="28">
        <f t="shared" si="13"/>
        <v>0.0582010582010582</v>
      </c>
      <c r="X46" s="28">
        <f t="shared" si="13"/>
        <v>0.07381669121885608</v>
      </c>
    </row>
    <row r="47" spans="1:24" ht="12.75">
      <c r="A47" s="111"/>
      <c r="B47" s="10" t="s">
        <v>15</v>
      </c>
      <c r="C47" s="38">
        <v>190</v>
      </c>
      <c r="D47" s="39">
        <v>124</v>
      </c>
      <c r="E47" s="39">
        <v>272</v>
      </c>
      <c r="F47" s="39">
        <v>60</v>
      </c>
      <c r="G47" s="39">
        <v>175</v>
      </c>
      <c r="H47" s="39">
        <v>91</v>
      </c>
      <c r="I47" s="39">
        <v>1334</v>
      </c>
      <c r="J47" s="39">
        <v>72</v>
      </c>
      <c r="K47" s="39">
        <v>10</v>
      </c>
      <c r="L47" s="39">
        <v>16</v>
      </c>
      <c r="M47" s="39">
        <v>30</v>
      </c>
      <c r="N47" s="39">
        <v>15</v>
      </c>
      <c r="O47" s="39">
        <v>38</v>
      </c>
      <c r="P47" s="39">
        <v>24</v>
      </c>
      <c r="Q47" s="39">
        <v>56</v>
      </c>
      <c r="R47" s="39">
        <v>122</v>
      </c>
      <c r="S47" s="39">
        <v>53</v>
      </c>
      <c r="T47" s="39">
        <v>63</v>
      </c>
      <c r="U47" s="39">
        <v>35</v>
      </c>
      <c r="V47" s="39">
        <v>42</v>
      </c>
      <c r="W47" s="40">
        <v>15</v>
      </c>
      <c r="X47" s="40">
        <v>2837</v>
      </c>
    </row>
    <row r="48" spans="1:24" ht="12.75">
      <c r="A48" s="111"/>
      <c r="B48" s="14" t="s">
        <v>54</v>
      </c>
      <c r="C48" s="26">
        <f>C47/C31</f>
        <v>0.10844748858447488</v>
      </c>
      <c r="D48" s="27">
        <f aca="true" t="shared" si="14" ref="D48:X48">D47/D31</f>
        <v>0.09523809523809523</v>
      </c>
      <c r="E48" s="27">
        <f t="shared" si="14"/>
        <v>0.09267461669505962</v>
      </c>
      <c r="F48" s="27">
        <f t="shared" si="14"/>
        <v>0.05905511811023622</v>
      </c>
      <c r="G48" s="27">
        <f t="shared" si="14"/>
        <v>0.061990789939780376</v>
      </c>
      <c r="H48" s="27">
        <f t="shared" si="14"/>
        <v>0.06681350954478708</v>
      </c>
      <c r="I48" s="27">
        <f t="shared" si="14"/>
        <v>0.11875723315231906</v>
      </c>
      <c r="J48" s="27">
        <f t="shared" si="14"/>
        <v>0.09375</v>
      </c>
      <c r="K48" s="27">
        <f t="shared" si="14"/>
        <v>0.008203445447087777</v>
      </c>
      <c r="L48" s="27">
        <f t="shared" si="14"/>
        <v>0.06722689075630252</v>
      </c>
      <c r="M48" s="27">
        <f t="shared" si="14"/>
        <v>0.08310249307479224</v>
      </c>
      <c r="N48" s="27">
        <f t="shared" si="14"/>
        <v>0.06172839506172839</v>
      </c>
      <c r="O48" s="27">
        <f t="shared" si="14"/>
        <v>0.04497041420118343</v>
      </c>
      <c r="P48" s="27">
        <f t="shared" si="14"/>
        <v>0.04580152671755725</v>
      </c>
      <c r="Q48" s="27">
        <f t="shared" si="14"/>
        <v>0.07977207977207977</v>
      </c>
      <c r="R48" s="27">
        <f t="shared" si="14"/>
        <v>0.12668743509865005</v>
      </c>
      <c r="S48" s="27">
        <f t="shared" si="14"/>
        <v>0.07270233196159122</v>
      </c>
      <c r="T48" s="27">
        <f t="shared" si="14"/>
        <v>0.0799492385786802</v>
      </c>
      <c r="U48" s="27">
        <f t="shared" si="14"/>
        <v>0.06958250497017893</v>
      </c>
      <c r="V48" s="27">
        <f t="shared" si="14"/>
        <v>0.07749077490774908</v>
      </c>
      <c r="W48" s="28">
        <f t="shared" si="14"/>
        <v>0.03968253968253968</v>
      </c>
      <c r="X48" s="28">
        <f t="shared" si="14"/>
        <v>0.0908537756997374</v>
      </c>
    </row>
    <row r="49" spans="1:24" s="5" customFormat="1" ht="12.75">
      <c r="A49" s="111"/>
      <c r="B49" s="11" t="s">
        <v>48</v>
      </c>
      <c r="C49" s="41">
        <v>518</v>
      </c>
      <c r="D49" s="42">
        <v>404</v>
      </c>
      <c r="E49" s="42">
        <v>385</v>
      </c>
      <c r="F49" s="42">
        <v>303</v>
      </c>
      <c r="G49" s="42">
        <v>633</v>
      </c>
      <c r="H49" s="42">
        <v>483</v>
      </c>
      <c r="I49" s="42">
        <v>1414</v>
      </c>
      <c r="J49" s="42">
        <v>191</v>
      </c>
      <c r="K49" s="42">
        <v>1052</v>
      </c>
      <c r="L49" s="42">
        <v>110</v>
      </c>
      <c r="M49" s="42">
        <v>94</v>
      </c>
      <c r="N49" s="42">
        <v>85</v>
      </c>
      <c r="O49" s="42">
        <v>411</v>
      </c>
      <c r="P49" s="42">
        <v>195</v>
      </c>
      <c r="Q49" s="42">
        <v>189</v>
      </c>
      <c r="R49" s="42">
        <v>225</v>
      </c>
      <c r="S49" s="42">
        <v>305</v>
      </c>
      <c r="T49" s="42">
        <v>171</v>
      </c>
      <c r="U49" s="42">
        <v>136</v>
      </c>
      <c r="V49" s="42">
        <v>120</v>
      </c>
      <c r="W49" s="43">
        <v>160</v>
      </c>
      <c r="X49" s="43">
        <v>7584</v>
      </c>
    </row>
    <row r="50" spans="1:24" s="5" customFormat="1" ht="12.75">
      <c r="A50" s="111"/>
      <c r="B50" s="14" t="s">
        <v>51</v>
      </c>
      <c r="C50" s="26">
        <f>+C49/C31</f>
        <v>0.295662100456621</v>
      </c>
      <c r="D50" s="27">
        <f aca="true" t="shared" si="15" ref="D50:X50">+D49/D31</f>
        <v>0.3102918586789555</v>
      </c>
      <c r="E50" s="27">
        <f t="shared" si="15"/>
        <v>0.131175468483816</v>
      </c>
      <c r="F50" s="27">
        <f t="shared" si="15"/>
        <v>0.29822834645669294</v>
      </c>
      <c r="G50" s="27">
        <f t="shared" si="15"/>
        <v>0.22422954303931988</v>
      </c>
      <c r="H50" s="27">
        <f t="shared" si="15"/>
        <v>0.35462555066079293</v>
      </c>
      <c r="I50" s="27">
        <f t="shared" si="15"/>
        <v>0.1258791062049319</v>
      </c>
      <c r="J50" s="27">
        <f t="shared" si="15"/>
        <v>0.24869791666666666</v>
      </c>
      <c r="K50" s="27">
        <f t="shared" si="15"/>
        <v>0.8630024610336341</v>
      </c>
      <c r="L50" s="27">
        <f t="shared" si="15"/>
        <v>0.46218487394957986</v>
      </c>
      <c r="M50" s="27">
        <f t="shared" si="15"/>
        <v>0.26038781163434904</v>
      </c>
      <c r="N50" s="27">
        <f t="shared" si="15"/>
        <v>0.3497942386831276</v>
      </c>
      <c r="O50" s="27">
        <f t="shared" si="15"/>
        <v>0.4863905325443787</v>
      </c>
      <c r="P50" s="27">
        <f t="shared" si="15"/>
        <v>0.37213740458015265</v>
      </c>
      <c r="Q50" s="27">
        <f t="shared" si="15"/>
        <v>0.2692307692307692</v>
      </c>
      <c r="R50" s="27">
        <f t="shared" si="15"/>
        <v>0.2336448598130841</v>
      </c>
      <c r="S50" s="27">
        <f t="shared" si="15"/>
        <v>0.41838134430727025</v>
      </c>
      <c r="T50" s="27">
        <f t="shared" si="15"/>
        <v>0.217005076142132</v>
      </c>
      <c r="U50" s="27">
        <f t="shared" si="15"/>
        <v>0.27037773359840955</v>
      </c>
      <c r="V50" s="27">
        <f t="shared" si="15"/>
        <v>0.22140221402214022</v>
      </c>
      <c r="W50" s="28">
        <f t="shared" si="15"/>
        <v>0.42328042328042326</v>
      </c>
      <c r="X50" s="28">
        <f t="shared" si="15"/>
        <v>0.2428745276372254</v>
      </c>
    </row>
    <row r="51" spans="1:24" ht="12.75">
      <c r="A51" s="111"/>
      <c r="B51" s="10" t="s">
        <v>52</v>
      </c>
      <c r="C51" s="38">
        <v>531</v>
      </c>
      <c r="D51" s="39">
        <v>350</v>
      </c>
      <c r="E51" s="39">
        <v>1052</v>
      </c>
      <c r="F51" s="39">
        <v>308</v>
      </c>
      <c r="G51" s="39">
        <v>708</v>
      </c>
      <c r="H51" s="39">
        <v>334</v>
      </c>
      <c r="I51" s="39">
        <v>2845</v>
      </c>
      <c r="J51" s="39">
        <v>226</v>
      </c>
      <c r="K51" s="39">
        <v>51</v>
      </c>
      <c r="L51" s="39">
        <v>55</v>
      </c>
      <c r="M51" s="39">
        <v>130</v>
      </c>
      <c r="N51" s="39">
        <v>63</v>
      </c>
      <c r="O51" s="39">
        <v>207</v>
      </c>
      <c r="P51" s="39">
        <v>139</v>
      </c>
      <c r="Q51" s="39">
        <v>245</v>
      </c>
      <c r="R51" s="39">
        <v>325</v>
      </c>
      <c r="S51" s="39">
        <v>185</v>
      </c>
      <c r="T51" s="39">
        <v>256</v>
      </c>
      <c r="U51" s="39">
        <v>158</v>
      </c>
      <c r="V51" s="39">
        <v>205</v>
      </c>
      <c r="W51" s="40">
        <v>106</v>
      </c>
      <c r="X51" s="40">
        <v>8479</v>
      </c>
    </row>
    <row r="52" spans="1:24" ht="13.5" thickBot="1">
      <c r="A52" s="112"/>
      <c r="B52" s="15" t="s">
        <v>53</v>
      </c>
      <c r="C52" s="47">
        <f>C51/C31</f>
        <v>0.3030821917808219</v>
      </c>
      <c r="D52" s="48">
        <f aca="true" t="shared" si="16" ref="D52:X52">D51/D31</f>
        <v>0.26881720430107525</v>
      </c>
      <c r="E52" s="48">
        <f t="shared" si="16"/>
        <v>0.35843270868824534</v>
      </c>
      <c r="F52" s="48">
        <f t="shared" si="16"/>
        <v>0.3031496062992126</v>
      </c>
      <c r="G52" s="48">
        <f t="shared" si="16"/>
        <v>0.2507970244420829</v>
      </c>
      <c r="H52" s="48">
        <f t="shared" si="16"/>
        <v>0.24522760646108663</v>
      </c>
      <c r="I52" s="48">
        <f t="shared" si="16"/>
        <v>0.253271610433544</v>
      </c>
      <c r="J52" s="48">
        <f t="shared" si="16"/>
        <v>0.2942708333333333</v>
      </c>
      <c r="K52" s="48">
        <f t="shared" si="16"/>
        <v>0.04183757178014766</v>
      </c>
      <c r="L52" s="48">
        <f t="shared" si="16"/>
        <v>0.23109243697478993</v>
      </c>
      <c r="M52" s="48">
        <f t="shared" si="16"/>
        <v>0.3601108033240997</v>
      </c>
      <c r="N52" s="48">
        <f t="shared" si="16"/>
        <v>0.25925925925925924</v>
      </c>
      <c r="O52" s="48">
        <f t="shared" si="16"/>
        <v>0.24497041420118343</v>
      </c>
      <c r="P52" s="48">
        <f t="shared" si="16"/>
        <v>0.2652671755725191</v>
      </c>
      <c r="Q52" s="48">
        <f t="shared" si="16"/>
        <v>0.349002849002849</v>
      </c>
      <c r="R52" s="48">
        <f t="shared" si="16"/>
        <v>0.3374870197300104</v>
      </c>
      <c r="S52" s="48">
        <f t="shared" si="16"/>
        <v>0.25377229080932784</v>
      </c>
      <c r="T52" s="48">
        <f t="shared" si="16"/>
        <v>0.3248730964467005</v>
      </c>
      <c r="U52" s="48">
        <f t="shared" si="16"/>
        <v>0.31411530815109345</v>
      </c>
      <c r="V52" s="48">
        <f t="shared" si="16"/>
        <v>0.37822878228782286</v>
      </c>
      <c r="W52" s="49">
        <f t="shared" si="16"/>
        <v>0.2804232804232804</v>
      </c>
      <c r="X52" s="49">
        <f t="shared" si="16"/>
        <v>0.27153654006276823</v>
      </c>
    </row>
    <row r="53" spans="1:24" ht="13.5" thickTop="1">
      <c r="A53" s="107" t="s">
        <v>16</v>
      </c>
      <c r="B53" s="8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/>
      <c r="X53" s="22"/>
    </row>
    <row r="54" spans="1:24" ht="12.75">
      <c r="A54" s="108"/>
      <c r="B54" s="16" t="s">
        <v>77</v>
      </c>
      <c r="C54" s="23">
        <v>4854</v>
      </c>
      <c r="D54" s="24">
        <v>3563</v>
      </c>
      <c r="E54" s="24">
        <v>9480</v>
      </c>
      <c r="F54" s="24">
        <v>2775</v>
      </c>
      <c r="G54" s="24">
        <v>9491</v>
      </c>
      <c r="H54" s="24">
        <v>5571</v>
      </c>
      <c r="I54" s="24">
        <v>44999</v>
      </c>
      <c r="J54" s="24">
        <v>1930</v>
      </c>
      <c r="K54" s="24">
        <v>2132</v>
      </c>
      <c r="L54" s="24">
        <v>763</v>
      </c>
      <c r="M54" s="24">
        <v>680</v>
      </c>
      <c r="N54" s="24">
        <v>712</v>
      </c>
      <c r="O54" s="24">
        <v>2006</v>
      </c>
      <c r="P54" s="24">
        <v>2260</v>
      </c>
      <c r="Q54" s="24">
        <v>1851</v>
      </c>
      <c r="R54" s="24">
        <v>2730</v>
      </c>
      <c r="S54" s="24">
        <v>1771</v>
      </c>
      <c r="T54" s="24">
        <v>2982</v>
      </c>
      <c r="U54" s="24">
        <v>3066</v>
      </c>
      <c r="V54" s="24">
        <v>1544</v>
      </c>
      <c r="W54" s="25">
        <v>934</v>
      </c>
      <c r="X54" s="25">
        <v>106095</v>
      </c>
    </row>
    <row r="55" spans="1:24" ht="12.75">
      <c r="A55" s="108"/>
      <c r="B55" s="10" t="s">
        <v>17</v>
      </c>
      <c r="C55" s="26">
        <f aca="true" t="shared" si="17" ref="C55:X55">C54/C5</f>
        <v>0.2271940088930494</v>
      </c>
      <c r="D55" s="27">
        <f t="shared" si="17"/>
        <v>0.2533238535371489</v>
      </c>
      <c r="E55" s="27">
        <f t="shared" si="17"/>
        <v>0.26742644362323337</v>
      </c>
      <c r="F55" s="27">
        <f t="shared" si="17"/>
        <v>0.24044710163763972</v>
      </c>
      <c r="G55" s="27">
        <f t="shared" si="17"/>
        <v>0.4293598733318254</v>
      </c>
      <c r="H55" s="27">
        <f t="shared" si="17"/>
        <v>0.3466492439798395</v>
      </c>
      <c r="I55" s="27">
        <f t="shared" si="17"/>
        <v>0.3403986535042929</v>
      </c>
      <c r="J55" s="27">
        <f t="shared" si="17"/>
        <v>0.2235348621728052</v>
      </c>
      <c r="K55" s="27">
        <f t="shared" si="17"/>
        <v>0.5853926414058209</v>
      </c>
      <c r="L55" s="27">
        <f t="shared" si="17"/>
        <v>0.27715219760261534</v>
      </c>
      <c r="M55" s="27">
        <f t="shared" si="17"/>
        <v>0.14211076280041798</v>
      </c>
      <c r="N55" s="27">
        <f t="shared" si="17"/>
        <v>0.3095652173913043</v>
      </c>
      <c r="O55" s="27">
        <f t="shared" si="17"/>
        <v>0.30242725765113826</v>
      </c>
      <c r="P55" s="27">
        <f t="shared" si="17"/>
        <v>0.3863908360403488</v>
      </c>
      <c r="Q55" s="27">
        <f t="shared" si="17"/>
        <v>0.18727235936867664</v>
      </c>
      <c r="R55" s="27">
        <f t="shared" si="17"/>
        <v>0.2355478861087144</v>
      </c>
      <c r="S55" s="27">
        <f t="shared" si="17"/>
        <v>0.22792792792792793</v>
      </c>
      <c r="T55" s="27">
        <f t="shared" si="17"/>
        <v>0.29969849246231156</v>
      </c>
      <c r="U55" s="27">
        <f t="shared" si="17"/>
        <v>0.44051724137931036</v>
      </c>
      <c r="V55" s="27">
        <f t="shared" si="17"/>
        <v>0.2026246719160105</v>
      </c>
      <c r="W55" s="28">
        <f t="shared" si="17"/>
        <v>0.25387333514541993</v>
      </c>
      <c r="X55" s="28">
        <f t="shared" si="17"/>
        <v>0.3076644240807331</v>
      </c>
    </row>
    <row r="56" spans="1:24" ht="12.75">
      <c r="A56" s="108"/>
      <c r="B56" s="10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25"/>
    </row>
    <row r="57" spans="1:24" ht="12.75">
      <c r="A57" s="108"/>
      <c r="B57" s="17" t="s">
        <v>70</v>
      </c>
      <c r="C57" s="23">
        <v>1022</v>
      </c>
      <c r="D57" s="24">
        <v>557</v>
      </c>
      <c r="E57" s="24">
        <v>405</v>
      </c>
      <c r="F57" s="24">
        <v>595</v>
      </c>
      <c r="G57" s="24">
        <v>1057</v>
      </c>
      <c r="H57" s="24">
        <v>555</v>
      </c>
      <c r="I57" s="24">
        <v>4388</v>
      </c>
      <c r="J57" s="24">
        <v>425</v>
      </c>
      <c r="K57" s="24">
        <v>1601</v>
      </c>
      <c r="L57" s="24">
        <v>407</v>
      </c>
      <c r="M57" s="24">
        <v>93</v>
      </c>
      <c r="N57" s="24">
        <v>118</v>
      </c>
      <c r="O57" s="24">
        <v>597</v>
      </c>
      <c r="P57" s="24">
        <v>570</v>
      </c>
      <c r="Q57" s="24">
        <v>280</v>
      </c>
      <c r="R57" s="24">
        <v>425</v>
      </c>
      <c r="S57" s="24">
        <v>382</v>
      </c>
      <c r="T57" s="24">
        <v>280</v>
      </c>
      <c r="U57" s="24">
        <v>1479</v>
      </c>
      <c r="V57" s="24">
        <v>293</v>
      </c>
      <c r="W57" s="25">
        <v>405</v>
      </c>
      <c r="X57" s="25">
        <v>15935</v>
      </c>
    </row>
    <row r="58" spans="1:24" ht="12.75">
      <c r="A58" s="108"/>
      <c r="B58" s="18" t="s">
        <v>61</v>
      </c>
      <c r="C58" s="26">
        <f>C57/C54</f>
        <v>0.21054800164812526</v>
      </c>
      <c r="D58" s="27">
        <f aca="true" t="shared" si="18" ref="D58:W58">D57/D54</f>
        <v>0.15632893628964356</v>
      </c>
      <c r="E58" s="27">
        <f t="shared" si="18"/>
        <v>0.04272151898734177</v>
      </c>
      <c r="F58" s="27">
        <f t="shared" si="18"/>
        <v>0.21441441441441442</v>
      </c>
      <c r="G58" s="27">
        <f t="shared" si="18"/>
        <v>0.11136866505110105</v>
      </c>
      <c r="H58" s="27">
        <f t="shared" si="18"/>
        <v>0.0996230479267636</v>
      </c>
      <c r="I58" s="27">
        <f t="shared" si="18"/>
        <v>0.09751327807284606</v>
      </c>
      <c r="J58" s="27">
        <f t="shared" si="18"/>
        <v>0.22020725388601037</v>
      </c>
      <c r="K58" s="27">
        <f t="shared" si="18"/>
        <v>0.75093808630394</v>
      </c>
      <c r="L58" s="27">
        <f t="shared" si="18"/>
        <v>0.5334207077326344</v>
      </c>
      <c r="M58" s="27">
        <f t="shared" si="18"/>
        <v>0.13676470588235295</v>
      </c>
      <c r="N58" s="27">
        <f t="shared" si="18"/>
        <v>0.16573033707865167</v>
      </c>
      <c r="O58" s="27">
        <f t="shared" si="18"/>
        <v>0.29760717846460616</v>
      </c>
      <c r="P58" s="27">
        <f t="shared" si="18"/>
        <v>0.252212389380531</v>
      </c>
      <c r="Q58" s="27">
        <f t="shared" si="18"/>
        <v>0.151269584008644</v>
      </c>
      <c r="R58" s="27">
        <f t="shared" si="18"/>
        <v>0.15567765567765568</v>
      </c>
      <c r="S58" s="27">
        <f t="shared" si="18"/>
        <v>0.21569734613212874</v>
      </c>
      <c r="T58" s="27">
        <f t="shared" si="18"/>
        <v>0.09389671361502347</v>
      </c>
      <c r="U58" s="27">
        <f t="shared" si="18"/>
        <v>0.48238747553816047</v>
      </c>
      <c r="V58" s="27">
        <f t="shared" si="18"/>
        <v>0.18976683937823835</v>
      </c>
      <c r="W58" s="28">
        <f t="shared" si="18"/>
        <v>0.4336188436830835</v>
      </c>
      <c r="X58" s="28">
        <f>X57/X54</f>
        <v>0.15019557943352654</v>
      </c>
    </row>
    <row r="59" spans="1:24" ht="12.75">
      <c r="A59" s="108"/>
      <c r="B59" s="18" t="s">
        <v>19</v>
      </c>
      <c r="C59" s="26">
        <f aca="true" t="shared" si="19" ref="C59:W59">+C57/SUM($C$54:$W$54)</f>
        <v>0.009632966991535808</v>
      </c>
      <c r="D59" s="27">
        <f t="shared" si="19"/>
        <v>0.005250061266424115</v>
      </c>
      <c r="E59" s="27">
        <f t="shared" si="19"/>
        <v>0.003817369502516636</v>
      </c>
      <c r="F59" s="27">
        <f t="shared" si="19"/>
        <v>0.005608234207400984</v>
      </c>
      <c r="G59" s="27">
        <f t="shared" si="19"/>
        <v>0.009962863121382925</v>
      </c>
      <c r="H59" s="27">
        <f t="shared" si="19"/>
        <v>0.005231210059004279</v>
      </c>
      <c r="I59" s="27">
        <f t="shared" si="19"/>
        <v>0.04135954907911852</v>
      </c>
      <c r="J59" s="27">
        <f t="shared" si="19"/>
        <v>0.0040058815767149885</v>
      </c>
      <c r="K59" s="27">
        <f t="shared" si="19"/>
        <v>0.01509039153957811</v>
      </c>
      <c r="L59" s="27">
        <f t="shared" si="19"/>
        <v>0.0038362207099364716</v>
      </c>
      <c r="M59" s="27">
        <f t="shared" si="19"/>
        <v>0.0008765811450223387</v>
      </c>
      <c r="N59" s="27">
        <f t="shared" si="19"/>
        <v>0.0011122212377702792</v>
      </c>
      <c r="O59" s="27">
        <f t="shared" si="19"/>
        <v>0.00562708541482082</v>
      </c>
      <c r="P59" s="27">
        <f t="shared" si="19"/>
        <v>0.005372594114653044</v>
      </c>
      <c r="Q59" s="27">
        <f t="shared" si="19"/>
        <v>0.0026391690387769337</v>
      </c>
      <c r="R59" s="27">
        <f t="shared" si="19"/>
        <v>0.0040058815767149885</v>
      </c>
      <c r="S59" s="27">
        <f t="shared" si="19"/>
        <v>0.003600580617188531</v>
      </c>
      <c r="T59" s="27">
        <f t="shared" si="19"/>
        <v>0.0026391690387769337</v>
      </c>
      <c r="U59" s="27">
        <f t="shared" si="19"/>
        <v>0.01394046788696816</v>
      </c>
      <c r="V59" s="27">
        <f t="shared" si="19"/>
        <v>0.0027617018870058625</v>
      </c>
      <c r="W59" s="28">
        <f t="shared" si="19"/>
        <v>0.003817369502516636</v>
      </c>
      <c r="X59" s="28">
        <f>+X57/SUM($C$54:$W$54)</f>
        <v>0.15019699511753729</v>
      </c>
    </row>
    <row r="60" spans="1:24" ht="12.75">
      <c r="A60" s="108"/>
      <c r="B60" s="17" t="s">
        <v>18</v>
      </c>
      <c r="C60" s="23">
        <v>1179</v>
      </c>
      <c r="D60" s="24">
        <v>1436</v>
      </c>
      <c r="E60" s="24">
        <v>2983</v>
      </c>
      <c r="F60" s="24">
        <v>588</v>
      </c>
      <c r="G60" s="24">
        <v>1241</v>
      </c>
      <c r="H60" s="24">
        <v>3012</v>
      </c>
      <c r="I60" s="24">
        <v>5813</v>
      </c>
      <c r="J60" s="24">
        <v>402</v>
      </c>
      <c r="K60" s="24">
        <v>97</v>
      </c>
      <c r="L60" s="24">
        <v>45</v>
      </c>
      <c r="M60" s="24">
        <v>113</v>
      </c>
      <c r="N60" s="24">
        <v>315</v>
      </c>
      <c r="O60" s="24">
        <v>288</v>
      </c>
      <c r="P60" s="24">
        <v>1045</v>
      </c>
      <c r="Q60" s="24">
        <v>456</v>
      </c>
      <c r="R60" s="24">
        <v>677</v>
      </c>
      <c r="S60" s="24">
        <v>581</v>
      </c>
      <c r="T60" s="24">
        <v>1598</v>
      </c>
      <c r="U60" s="24">
        <v>309</v>
      </c>
      <c r="V60" s="24">
        <v>405</v>
      </c>
      <c r="W60" s="25">
        <v>54</v>
      </c>
      <c r="X60" s="25">
        <v>22637</v>
      </c>
    </row>
    <row r="61" spans="1:24" ht="12.75">
      <c r="A61" s="108"/>
      <c r="B61" s="18" t="s">
        <v>61</v>
      </c>
      <c r="C61" s="26">
        <f aca="true" t="shared" si="20" ref="C61:L61">+C60/C54</f>
        <v>0.24289245982694685</v>
      </c>
      <c r="D61" s="27">
        <f t="shared" si="20"/>
        <v>0.40303115352231267</v>
      </c>
      <c r="E61" s="27">
        <f t="shared" si="20"/>
        <v>0.31466244725738396</v>
      </c>
      <c r="F61" s="27">
        <f t="shared" si="20"/>
        <v>0.2118918918918919</v>
      </c>
      <c r="G61" s="27">
        <f t="shared" si="20"/>
        <v>0.13075545253397955</v>
      </c>
      <c r="H61" s="27">
        <f t="shared" si="20"/>
        <v>0.5406569736133549</v>
      </c>
      <c r="I61" s="27">
        <f t="shared" si="20"/>
        <v>0.12918064845885463</v>
      </c>
      <c r="J61" s="27">
        <f t="shared" si="20"/>
        <v>0.20829015544041452</v>
      </c>
      <c r="K61" s="27">
        <f t="shared" si="20"/>
        <v>0.04549718574108818</v>
      </c>
      <c r="L61" s="27">
        <f t="shared" si="20"/>
        <v>0.05897771952817824</v>
      </c>
      <c r="M61" s="27">
        <f aca="true" t="shared" si="21" ref="M61:W61">+M60/M54</f>
        <v>0.1661764705882353</v>
      </c>
      <c r="N61" s="27">
        <f t="shared" si="21"/>
        <v>0.44241573033707865</v>
      </c>
      <c r="O61" s="27">
        <f>+O60/O54</f>
        <v>0.14356929212362912</v>
      </c>
      <c r="P61" s="27">
        <f>+P60/P54</f>
        <v>0.46238938053097345</v>
      </c>
      <c r="Q61" s="27">
        <f t="shared" si="21"/>
        <v>0.24635332252836303</v>
      </c>
      <c r="R61" s="27">
        <f t="shared" si="21"/>
        <v>0.247985347985348</v>
      </c>
      <c r="S61" s="27">
        <f t="shared" si="21"/>
        <v>0.32806324110671936</v>
      </c>
      <c r="T61" s="27">
        <f t="shared" si="21"/>
        <v>0.5358819584171697</v>
      </c>
      <c r="U61" s="27">
        <f t="shared" si="21"/>
        <v>0.10078277886497064</v>
      </c>
      <c r="V61" s="27">
        <f t="shared" si="21"/>
        <v>0.2623056994818653</v>
      </c>
      <c r="W61" s="28">
        <f t="shared" si="21"/>
        <v>0.057815845824411134</v>
      </c>
      <c r="X61" s="28">
        <f>+X60/X54</f>
        <v>0.21336538008388709</v>
      </c>
    </row>
    <row r="62" spans="1:24" ht="12.75">
      <c r="A62" s="108"/>
      <c r="B62" s="18" t="s">
        <v>19</v>
      </c>
      <c r="C62" s="26">
        <f aca="true" t="shared" si="22" ref="C62:W62">+C60/SUM($C$54:$W$54)</f>
        <v>0.011112786773992874</v>
      </c>
      <c r="D62" s="27">
        <f t="shared" si="22"/>
        <v>0.013535166927441703</v>
      </c>
      <c r="E62" s="27">
        <f t="shared" si="22"/>
        <v>0.02811657586668426</v>
      </c>
      <c r="F62" s="27">
        <f t="shared" si="22"/>
        <v>0.005542254981431561</v>
      </c>
      <c r="G62" s="27">
        <f t="shared" si="22"/>
        <v>0.011697174204007767</v>
      </c>
      <c r="H62" s="27">
        <f t="shared" si="22"/>
        <v>0.02838991837427187</v>
      </c>
      <c r="I62" s="27">
        <f t="shared" si="22"/>
        <v>0.054791034365751126</v>
      </c>
      <c r="J62" s="27">
        <f t="shared" si="22"/>
        <v>0.0037890926913868835</v>
      </c>
      <c r="K62" s="27">
        <f t="shared" si="22"/>
        <v>0.0009142835598620092</v>
      </c>
      <c r="L62" s="27">
        <f t="shared" si="22"/>
        <v>0.0004241521669462929</v>
      </c>
      <c r="M62" s="27">
        <f t="shared" si="22"/>
        <v>0.0010650932192206911</v>
      </c>
      <c r="N62" s="27">
        <f t="shared" si="22"/>
        <v>0.0029690651686240504</v>
      </c>
      <c r="O62" s="27">
        <f t="shared" si="22"/>
        <v>0.0027145738684562744</v>
      </c>
      <c r="P62" s="27">
        <f t="shared" si="22"/>
        <v>0.009849755876863913</v>
      </c>
      <c r="Q62" s="27">
        <f t="shared" si="22"/>
        <v>0.0042980752917224346</v>
      </c>
      <c r="R62" s="27">
        <f t="shared" si="22"/>
        <v>0.006381133711614229</v>
      </c>
      <c r="S62" s="27">
        <f t="shared" si="22"/>
        <v>0.005476275755462137</v>
      </c>
      <c r="T62" s="27">
        <f t="shared" si="22"/>
        <v>0.015062114728448357</v>
      </c>
      <c r="U62" s="27">
        <f t="shared" si="22"/>
        <v>0.0029125115463645448</v>
      </c>
      <c r="V62" s="27">
        <f t="shared" si="22"/>
        <v>0.003817369502516636</v>
      </c>
      <c r="W62" s="28">
        <f t="shared" si="22"/>
        <v>0.0005089826003355515</v>
      </c>
      <c r="X62" s="28">
        <f>+X60/SUM($C$54:$W$54)</f>
        <v>0.21336739118140516</v>
      </c>
    </row>
    <row r="63" spans="1:24" ht="12.75">
      <c r="A63" s="108"/>
      <c r="B63" s="17" t="s">
        <v>20</v>
      </c>
      <c r="C63" s="23">
        <v>581</v>
      </c>
      <c r="D63" s="24">
        <v>263</v>
      </c>
      <c r="E63" s="24">
        <v>989</v>
      </c>
      <c r="F63" s="24">
        <v>291</v>
      </c>
      <c r="G63" s="24">
        <v>921</v>
      </c>
      <c r="H63" s="24">
        <v>335</v>
      </c>
      <c r="I63" s="24">
        <v>3589</v>
      </c>
      <c r="J63" s="24">
        <v>190</v>
      </c>
      <c r="K63" s="24">
        <v>22</v>
      </c>
      <c r="L63" s="24">
        <v>46</v>
      </c>
      <c r="M63" s="24">
        <v>118</v>
      </c>
      <c r="N63" s="24">
        <v>56</v>
      </c>
      <c r="O63" s="24">
        <v>183</v>
      </c>
      <c r="P63" s="24">
        <v>140</v>
      </c>
      <c r="Q63" s="24">
        <v>288</v>
      </c>
      <c r="R63" s="24">
        <v>429</v>
      </c>
      <c r="S63" s="24">
        <v>188</v>
      </c>
      <c r="T63" s="24">
        <v>287</v>
      </c>
      <c r="U63" s="24">
        <v>182</v>
      </c>
      <c r="V63" s="24">
        <v>205</v>
      </c>
      <c r="W63" s="25">
        <v>148</v>
      </c>
      <c r="X63" s="25">
        <v>9451</v>
      </c>
    </row>
    <row r="64" spans="1:24" ht="12.75">
      <c r="A64" s="108"/>
      <c r="B64" s="18" t="s">
        <v>61</v>
      </c>
      <c r="C64" s="26">
        <f aca="true" t="shared" si="23" ref="C64:W64">+C63/C54</f>
        <v>0.11969509682735888</v>
      </c>
      <c r="D64" s="27">
        <f t="shared" si="23"/>
        <v>0.07381420151557676</v>
      </c>
      <c r="E64" s="27">
        <f t="shared" si="23"/>
        <v>0.10432489451476794</v>
      </c>
      <c r="F64" s="27">
        <f t="shared" si="23"/>
        <v>0.10486486486486486</v>
      </c>
      <c r="G64" s="27">
        <f t="shared" si="23"/>
        <v>0.09703930038984301</v>
      </c>
      <c r="H64" s="27">
        <f t="shared" si="23"/>
        <v>0.06013283073056902</v>
      </c>
      <c r="I64" s="27">
        <f t="shared" si="23"/>
        <v>0.0797573279406209</v>
      </c>
      <c r="J64" s="27">
        <f t="shared" si="23"/>
        <v>0.09844559585492228</v>
      </c>
      <c r="K64" s="27">
        <f t="shared" si="23"/>
        <v>0.010318949343339587</v>
      </c>
      <c r="L64" s="27">
        <f t="shared" si="23"/>
        <v>0.06028833551769332</v>
      </c>
      <c r="M64" s="27">
        <f t="shared" si="23"/>
        <v>0.17352941176470588</v>
      </c>
      <c r="N64" s="27">
        <f t="shared" si="23"/>
        <v>0.07865168539325842</v>
      </c>
      <c r="O64" s="27">
        <f t="shared" si="23"/>
        <v>0.09122632103688934</v>
      </c>
      <c r="P64" s="27">
        <f t="shared" si="23"/>
        <v>0.061946902654867256</v>
      </c>
      <c r="Q64" s="27">
        <f t="shared" si="23"/>
        <v>0.15559157212317667</v>
      </c>
      <c r="R64" s="27">
        <f t="shared" si="23"/>
        <v>0.15714285714285714</v>
      </c>
      <c r="S64" s="27">
        <f t="shared" si="23"/>
        <v>0.10615471485036702</v>
      </c>
      <c r="T64" s="27">
        <f t="shared" si="23"/>
        <v>0.09624413145539906</v>
      </c>
      <c r="U64" s="27">
        <f t="shared" si="23"/>
        <v>0.0593607305936073</v>
      </c>
      <c r="V64" s="27">
        <f t="shared" si="23"/>
        <v>0.1327720207253886</v>
      </c>
      <c r="W64" s="28">
        <f t="shared" si="23"/>
        <v>0.15845824411134904</v>
      </c>
      <c r="X64" s="28">
        <f>+X63/X54</f>
        <v>0.08908054102455347</v>
      </c>
    </row>
    <row r="65" spans="1:24" ht="12.75">
      <c r="A65" s="108"/>
      <c r="B65" s="18" t="s">
        <v>19</v>
      </c>
      <c r="C65" s="26">
        <f aca="true" t="shared" si="24" ref="C65:W65">+C63/SUM($C$54:$W$54)</f>
        <v>0.005476275755462137</v>
      </c>
      <c r="D65" s="27">
        <f t="shared" si="24"/>
        <v>0.002478933775708334</v>
      </c>
      <c r="E65" s="27">
        <f t="shared" si="24"/>
        <v>0.009321922069108526</v>
      </c>
      <c r="F65" s="27">
        <f t="shared" si="24"/>
        <v>0.0027428506795860274</v>
      </c>
      <c r="G65" s="27">
        <f t="shared" si="24"/>
        <v>0.008680981016834129</v>
      </c>
      <c r="H65" s="27">
        <f t="shared" si="24"/>
        <v>0.0031575772428224028</v>
      </c>
      <c r="I65" s="27">
        <f t="shared" si="24"/>
        <v>0.03382849171489434</v>
      </c>
      <c r="J65" s="27">
        <f t="shared" si="24"/>
        <v>0.0017908647048843478</v>
      </c>
      <c r="K65" s="27">
        <f t="shared" si="24"/>
        <v>0.00020736328161818763</v>
      </c>
      <c r="L65" s="27">
        <f t="shared" si="24"/>
        <v>0.00043357777065621055</v>
      </c>
      <c r="M65" s="27">
        <f t="shared" si="24"/>
        <v>0.0011122212377702792</v>
      </c>
      <c r="N65" s="27">
        <f t="shared" si="24"/>
        <v>0.0005278338077553867</v>
      </c>
      <c r="O65" s="27">
        <f t="shared" si="24"/>
        <v>0.0017248854789149244</v>
      </c>
      <c r="P65" s="27">
        <f t="shared" si="24"/>
        <v>0.0013195845193884669</v>
      </c>
      <c r="Q65" s="27">
        <f t="shared" si="24"/>
        <v>0.0027145738684562744</v>
      </c>
      <c r="R65" s="27">
        <f t="shared" si="24"/>
        <v>0.0040435839915546595</v>
      </c>
      <c r="S65" s="27">
        <f t="shared" si="24"/>
        <v>0.0017720134974645125</v>
      </c>
      <c r="T65" s="27">
        <f t="shared" si="24"/>
        <v>0.002705148264746357</v>
      </c>
      <c r="U65" s="27">
        <f t="shared" si="24"/>
        <v>0.001715459875205007</v>
      </c>
      <c r="V65" s="27">
        <f t="shared" si="24"/>
        <v>0.001932248760533112</v>
      </c>
      <c r="W65" s="28">
        <f t="shared" si="24"/>
        <v>0.0013949893490678078</v>
      </c>
      <c r="X65" s="28">
        <f>+X63/SUM($C$54:$W$54)</f>
        <v>0.08908138066243143</v>
      </c>
    </row>
    <row r="66" spans="1:24" ht="12.75">
      <c r="A66" s="108"/>
      <c r="B66" s="17" t="s">
        <v>21</v>
      </c>
      <c r="C66" s="23">
        <v>701</v>
      </c>
      <c r="D66" s="24">
        <v>413</v>
      </c>
      <c r="E66" s="24">
        <v>1823</v>
      </c>
      <c r="F66" s="24">
        <v>585</v>
      </c>
      <c r="G66" s="24">
        <v>1500</v>
      </c>
      <c r="H66" s="24">
        <v>552</v>
      </c>
      <c r="I66" s="24">
        <v>7552</v>
      </c>
      <c r="J66" s="24">
        <v>325</v>
      </c>
      <c r="K66" s="24">
        <v>206</v>
      </c>
      <c r="L66" s="24">
        <v>104</v>
      </c>
      <c r="M66" s="24">
        <v>146</v>
      </c>
      <c r="N66" s="24">
        <v>101</v>
      </c>
      <c r="O66" s="24">
        <v>566</v>
      </c>
      <c r="P66" s="24">
        <v>124</v>
      </c>
      <c r="Q66" s="24">
        <v>299</v>
      </c>
      <c r="R66" s="24">
        <v>633</v>
      </c>
      <c r="S66" s="24">
        <v>270</v>
      </c>
      <c r="T66" s="24">
        <v>277</v>
      </c>
      <c r="U66" s="24">
        <v>697</v>
      </c>
      <c r="V66" s="24">
        <v>255</v>
      </c>
      <c r="W66" s="25">
        <v>125</v>
      </c>
      <c r="X66" s="25">
        <v>17254</v>
      </c>
    </row>
    <row r="67" spans="1:24" ht="12.75">
      <c r="A67" s="108"/>
      <c r="B67" s="18" t="s">
        <v>61</v>
      </c>
      <c r="C67" s="26">
        <f aca="true" t="shared" si="25" ref="C67:L67">+C66/C54</f>
        <v>0.14441697569015244</v>
      </c>
      <c r="D67" s="27">
        <f t="shared" si="25"/>
        <v>0.11591355599214145</v>
      </c>
      <c r="E67" s="27">
        <f t="shared" si="25"/>
        <v>0.19229957805907172</v>
      </c>
      <c r="F67" s="27">
        <f t="shared" si="25"/>
        <v>0.21081081081081082</v>
      </c>
      <c r="G67" s="27">
        <f t="shared" si="25"/>
        <v>0.15804446317564008</v>
      </c>
      <c r="H67" s="27">
        <f t="shared" si="25"/>
        <v>0.0990845449649973</v>
      </c>
      <c r="I67" s="27">
        <f t="shared" si="25"/>
        <v>0.16782595168781528</v>
      </c>
      <c r="J67" s="27">
        <f t="shared" si="25"/>
        <v>0.16839378238341968</v>
      </c>
      <c r="K67" s="27">
        <f t="shared" si="25"/>
        <v>0.09662288930581614</v>
      </c>
      <c r="L67" s="27">
        <f t="shared" si="25"/>
        <v>0.1363040629095675</v>
      </c>
      <c r="M67" s="27">
        <f aca="true" t="shared" si="26" ref="M67:W67">+M66/M54</f>
        <v>0.21470588235294116</v>
      </c>
      <c r="N67" s="27">
        <f t="shared" si="26"/>
        <v>0.14185393258426968</v>
      </c>
      <c r="O67" s="27">
        <f t="shared" si="26"/>
        <v>0.28215353938185445</v>
      </c>
      <c r="P67" s="27">
        <f t="shared" si="26"/>
        <v>0.05486725663716814</v>
      </c>
      <c r="Q67" s="27">
        <f t="shared" si="26"/>
        <v>0.1615343057806591</v>
      </c>
      <c r="R67" s="27">
        <f t="shared" si="26"/>
        <v>0.23186813186813188</v>
      </c>
      <c r="S67" s="27">
        <f t="shared" si="26"/>
        <v>0.15245623941276115</v>
      </c>
      <c r="T67" s="27">
        <f t="shared" si="26"/>
        <v>0.09289067739771965</v>
      </c>
      <c r="U67" s="27">
        <f t="shared" si="26"/>
        <v>0.2273320287018917</v>
      </c>
      <c r="V67" s="27">
        <f t="shared" si="26"/>
        <v>0.16515544041450778</v>
      </c>
      <c r="W67" s="28">
        <f t="shared" si="26"/>
        <v>0.13383297644539616</v>
      </c>
      <c r="X67" s="28">
        <f>+X66/X54</f>
        <v>0.1626278335454074</v>
      </c>
    </row>
    <row r="68" spans="1:24" ht="12.75">
      <c r="A68" s="108"/>
      <c r="B68" s="18" t="s">
        <v>19</v>
      </c>
      <c r="C68" s="26">
        <f aca="true" t="shared" si="27" ref="C68:W68">+C66/SUM($C$54:$W$54)</f>
        <v>0.006607348200652252</v>
      </c>
      <c r="D68" s="27">
        <f t="shared" si="27"/>
        <v>0.003892774332195977</v>
      </c>
      <c r="E68" s="27">
        <f t="shared" si="27"/>
        <v>0.017182875563179822</v>
      </c>
      <c r="F68" s="27">
        <f t="shared" si="27"/>
        <v>0.0055139781703018075</v>
      </c>
      <c r="G68" s="27">
        <f t="shared" si="27"/>
        <v>0.01413840556487643</v>
      </c>
      <c r="H68" s="27">
        <f t="shared" si="27"/>
        <v>0.005202933247874526</v>
      </c>
      <c r="I68" s="27">
        <f t="shared" si="27"/>
        <v>0.07118215921729787</v>
      </c>
      <c r="J68" s="27">
        <f t="shared" si="27"/>
        <v>0.0030633212057232266</v>
      </c>
      <c r="K68" s="27">
        <f t="shared" si="27"/>
        <v>0.0019416743642430298</v>
      </c>
      <c r="L68" s="27">
        <f t="shared" si="27"/>
        <v>0.0009802627858314325</v>
      </c>
      <c r="M68" s="27">
        <f t="shared" si="27"/>
        <v>0.0013761381416479725</v>
      </c>
      <c r="N68" s="27">
        <f t="shared" si="27"/>
        <v>0.0009519859747016796</v>
      </c>
      <c r="O68" s="27">
        <f t="shared" si="27"/>
        <v>0.005334891699813373</v>
      </c>
      <c r="P68" s="27">
        <f t="shared" si="27"/>
        <v>0.0011687748600297848</v>
      </c>
      <c r="Q68" s="27">
        <f t="shared" si="27"/>
        <v>0.0028182555092653686</v>
      </c>
      <c r="R68" s="27">
        <f t="shared" si="27"/>
        <v>0.005966407148377853</v>
      </c>
      <c r="S68" s="27">
        <f t="shared" si="27"/>
        <v>0.0025449130016777575</v>
      </c>
      <c r="T68" s="27">
        <f t="shared" si="27"/>
        <v>0.0026108922276471807</v>
      </c>
      <c r="U68" s="27">
        <f t="shared" si="27"/>
        <v>0.0065696457858125815</v>
      </c>
      <c r="V68" s="27">
        <f t="shared" si="27"/>
        <v>0.0024035289460289933</v>
      </c>
      <c r="W68" s="28">
        <f t="shared" si="27"/>
        <v>0.0011782004637397026</v>
      </c>
      <c r="X68" s="28">
        <f>+X66/SUM($C$54:$W$54)</f>
        <v>0.16262936641091863</v>
      </c>
    </row>
    <row r="69" spans="1:24" ht="12.75">
      <c r="A69" s="108"/>
      <c r="B69" s="17" t="s">
        <v>22</v>
      </c>
      <c r="C69" s="23">
        <v>1371</v>
      </c>
      <c r="D69" s="24">
        <v>894</v>
      </c>
      <c r="E69" s="24">
        <v>3280</v>
      </c>
      <c r="F69" s="24">
        <v>716</v>
      </c>
      <c r="G69" s="24">
        <v>4772</v>
      </c>
      <c r="H69" s="24">
        <v>1117</v>
      </c>
      <c r="I69" s="24">
        <v>23657</v>
      </c>
      <c r="J69" s="24">
        <v>588</v>
      </c>
      <c r="K69" s="24">
        <v>206</v>
      </c>
      <c r="L69" s="24">
        <v>161</v>
      </c>
      <c r="M69" s="24">
        <v>210</v>
      </c>
      <c r="N69" s="24">
        <v>122</v>
      </c>
      <c r="O69" s="24">
        <v>372</v>
      </c>
      <c r="P69" s="24">
        <v>381</v>
      </c>
      <c r="Q69" s="24">
        <v>528</v>
      </c>
      <c r="R69" s="24">
        <v>566</v>
      </c>
      <c r="S69" s="24">
        <v>350</v>
      </c>
      <c r="T69" s="24">
        <v>540</v>
      </c>
      <c r="U69" s="24">
        <v>399</v>
      </c>
      <c r="V69" s="24">
        <v>386</v>
      </c>
      <c r="W69" s="25">
        <v>202</v>
      </c>
      <c r="X69" s="25">
        <v>40818</v>
      </c>
    </row>
    <row r="70" spans="1:24" ht="12.75">
      <c r="A70" s="108"/>
      <c r="B70" s="18" t="s">
        <v>61</v>
      </c>
      <c r="C70" s="26">
        <f aca="true" t="shared" si="28" ref="C70:L70">+C69/C54</f>
        <v>0.28244746600741655</v>
      </c>
      <c r="D70" s="27">
        <f t="shared" si="28"/>
        <v>0.2509121526803256</v>
      </c>
      <c r="E70" s="27">
        <f t="shared" si="28"/>
        <v>0.3459915611814346</v>
      </c>
      <c r="F70" s="27">
        <f t="shared" si="28"/>
        <v>0.258018018018018</v>
      </c>
      <c r="G70" s="27">
        <f t="shared" si="28"/>
        <v>0.5027921188494363</v>
      </c>
      <c r="H70" s="27">
        <f t="shared" si="28"/>
        <v>0.2005026027643152</v>
      </c>
      <c r="I70" s="27">
        <f t="shared" si="28"/>
        <v>0.5257227938398631</v>
      </c>
      <c r="J70" s="27">
        <f t="shared" si="28"/>
        <v>0.30466321243523314</v>
      </c>
      <c r="K70" s="27">
        <f t="shared" si="28"/>
        <v>0.09662288930581614</v>
      </c>
      <c r="L70" s="27">
        <f t="shared" si="28"/>
        <v>0.21100917431192662</v>
      </c>
      <c r="M70" s="27">
        <f aca="true" t="shared" si="29" ref="M70:W70">+M69/M54</f>
        <v>0.3088235294117647</v>
      </c>
      <c r="N70" s="27">
        <f t="shared" si="29"/>
        <v>0.17134831460674158</v>
      </c>
      <c r="O70" s="27">
        <f t="shared" si="29"/>
        <v>0.18544366899302095</v>
      </c>
      <c r="P70" s="27">
        <f t="shared" si="29"/>
        <v>0.16858407079646018</v>
      </c>
      <c r="Q70" s="27">
        <f t="shared" si="29"/>
        <v>0.2852512155591572</v>
      </c>
      <c r="R70" s="27">
        <f t="shared" si="29"/>
        <v>0.20732600732600734</v>
      </c>
      <c r="S70" s="27">
        <f t="shared" si="29"/>
        <v>0.1976284584980237</v>
      </c>
      <c r="T70" s="27">
        <f t="shared" si="29"/>
        <v>0.18108651911468812</v>
      </c>
      <c r="U70" s="27">
        <f t="shared" si="29"/>
        <v>0.13013698630136986</v>
      </c>
      <c r="V70" s="27">
        <f t="shared" si="29"/>
        <v>0.25</v>
      </c>
      <c r="W70" s="28">
        <f t="shared" si="29"/>
        <v>0.21627408993576017</v>
      </c>
      <c r="X70" s="28">
        <f>+X69/X54</f>
        <v>0.3847306659126255</v>
      </c>
    </row>
    <row r="71" spans="1:24" ht="13.5" thickBot="1">
      <c r="A71" s="109"/>
      <c r="B71" s="19" t="s">
        <v>19</v>
      </c>
      <c r="C71" s="29">
        <f aca="true" t="shared" si="30" ref="C71:W71">+C69/SUM($C$54:$W$54)</f>
        <v>0.012922502686297058</v>
      </c>
      <c r="D71" s="30">
        <f t="shared" si="30"/>
        <v>0.008426489716666352</v>
      </c>
      <c r="E71" s="30">
        <f t="shared" si="30"/>
        <v>0.030915980168529793</v>
      </c>
      <c r="F71" s="30">
        <f t="shared" si="30"/>
        <v>0.006748732256301016</v>
      </c>
      <c r="G71" s="30">
        <f t="shared" si="30"/>
        <v>0.04497898090372689</v>
      </c>
      <c r="H71" s="30">
        <f t="shared" si="30"/>
        <v>0.010528399343977982</v>
      </c>
      <c r="I71" s="30">
        <f t="shared" si="30"/>
        <v>0.22298150696552113</v>
      </c>
      <c r="J71" s="30">
        <f t="shared" si="30"/>
        <v>0.005542254981431561</v>
      </c>
      <c r="K71" s="30">
        <f t="shared" si="30"/>
        <v>0.0019416743642430298</v>
      </c>
      <c r="L71" s="30">
        <f t="shared" si="30"/>
        <v>0.0015175221972967368</v>
      </c>
      <c r="M71" s="30">
        <f t="shared" si="30"/>
        <v>0.0019793767790827004</v>
      </c>
      <c r="N71" s="30">
        <f t="shared" si="30"/>
        <v>0.0011499236526099498</v>
      </c>
      <c r="O71" s="30">
        <f t="shared" si="30"/>
        <v>0.003506324580089355</v>
      </c>
      <c r="P71" s="30">
        <f t="shared" si="30"/>
        <v>0.003591155013478613</v>
      </c>
      <c r="Q71" s="30">
        <f t="shared" si="30"/>
        <v>0.004976718758836504</v>
      </c>
      <c r="R71" s="30">
        <f t="shared" si="30"/>
        <v>0.005334891699813373</v>
      </c>
      <c r="S71" s="30">
        <f t="shared" si="30"/>
        <v>0.003298961298471167</v>
      </c>
      <c r="T71" s="30">
        <f t="shared" si="30"/>
        <v>0.005089826003355515</v>
      </c>
      <c r="U71" s="30">
        <f t="shared" si="30"/>
        <v>0.0037608158802571305</v>
      </c>
      <c r="V71" s="30">
        <f t="shared" si="30"/>
        <v>0.0036382830320282012</v>
      </c>
      <c r="W71" s="31">
        <f t="shared" si="30"/>
        <v>0.0019039719494033593</v>
      </c>
      <c r="X71" s="31">
        <f>+X69/SUM($C$54:$W$54)</f>
        <v>0.3847342922314174</v>
      </c>
    </row>
    <row r="72" ht="13.5" thickTop="1"/>
  </sheetData>
  <sheetProtection/>
  <mergeCells count="4">
    <mergeCell ref="A5:A15"/>
    <mergeCell ref="A16:A30"/>
    <mergeCell ref="A53:A71"/>
    <mergeCell ref="A31:A52"/>
  </mergeCells>
  <printOptions horizontalCentered="1"/>
  <pageMargins left="0.07874015748031496" right="0.07874015748031496" top="0.7480314960629921" bottom="0.7480314960629921" header="0.31496062992125984" footer="0.31496062992125984"/>
  <pageSetup fitToHeight="10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 strutturali, economici, popolazione</dc:title>
  <dc:subject/>
  <dc:creator>Milena Malagò</dc:creator>
  <cp:keywords/>
  <dc:description/>
  <cp:lastModifiedBy>Milena Malagò</cp:lastModifiedBy>
  <cp:lastPrinted>2019-07-24T07:23:04Z</cp:lastPrinted>
  <dcterms:created xsi:type="dcterms:W3CDTF">2015-06-04T09:18:53Z</dcterms:created>
  <dcterms:modified xsi:type="dcterms:W3CDTF">2020-08-26T10:40:59Z</dcterms:modified>
  <cp:category/>
  <cp:version/>
  <cp:contentType/>
  <cp:contentStatus/>
</cp:coreProperties>
</file>