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50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<sst xmlns="http://schemas.openxmlformats.org/spreadsheetml/2006/main" count="115" uniqueCount="89">
  <si>
    <t>Argomento</t>
  </si>
  <si>
    <t>Indicatore</t>
  </si>
  <si>
    <t>Popolazione residente</t>
  </si>
  <si>
    <t>Popolazione per kmq</t>
  </si>
  <si>
    <t xml:space="preserve">Percentuale di cittadini stranieri </t>
  </si>
  <si>
    <t>Tessuto imprenditoriale</t>
  </si>
  <si>
    <t>Imprese attive</t>
  </si>
  <si>
    <t>Unità locali attive</t>
  </si>
  <si>
    <t>Imprese attive per kmq</t>
  </si>
  <si>
    <t>Imprese iscritte prima del 1980</t>
  </si>
  <si>
    <t>Imprese iscritte dopo il 2000</t>
  </si>
  <si>
    <t xml:space="preserve"> IMPRESE Tipologia</t>
  </si>
  <si>
    <t>Imprese registrate</t>
  </si>
  <si>
    <t>Imprese femminili</t>
  </si>
  <si>
    <t>Imprese giovanilli</t>
  </si>
  <si>
    <t>Imprese straniere</t>
  </si>
  <si>
    <t>ADDETTI</t>
  </si>
  <si>
    <t>Addetti/popolazione</t>
  </si>
  <si>
    <t>Addetti Industria</t>
  </si>
  <si>
    <t>% sul totale provinciale</t>
  </si>
  <si>
    <t>Addetti Costruzioni</t>
  </si>
  <si>
    <t xml:space="preserve">Addetti Commercio </t>
  </si>
  <si>
    <t>Addetti Terziario</t>
  </si>
  <si>
    <t>Argenta</t>
  </si>
  <si>
    <t>Bondeno</t>
  </si>
  <si>
    <t>Fiscaglia</t>
  </si>
  <si>
    <t>Cento</t>
  </si>
  <si>
    <t>Codigoro</t>
  </si>
  <si>
    <t>Comacchio</t>
  </si>
  <si>
    <t>Copparo</t>
  </si>
  <si>
    <t>Ferrara</t>
  </si>
  <si>
    <t>Lagosanto</t>
  </si>
  <si>
    <t>Mesola</t>
  </si>
  <si>
    <t>Ostellato</t>
  </si>
  <si>
    <t>Vigarano Mainarda</t>
  </si>
  <si>
    <t>Voghiera</t>
  </si>
  <si>
    <t>Goro</t>
  </si>
  <si>
    <t>Superficie territoriale (km)</t>
  </si>
  <si>
    <t>Residenti stranieri</t>
  </si>
  <si>
    <t>Residenti con meno di 20 anni</t>
  </si>
  <si>
    <t>Residenti con meno di 15 anni</t>
  </si>
  <si>
    <t>Indice di vecchiaia (65/15)</t>
  </si>
  <si>
    <t>Prima comunità straniera</t>
  </si>
  <si>
    <t>Pakistan</t>
  </si>
  <si>
    <t>Romania</t>
  </si>
  <si>
    <t>Marocco</t>
  </si>
  <si>
    <t>Terre del Reno</t>
  </si>
  <si>
    <t>nr. Imprese agricole</t>
  </si>
  <si>
    <r>
      <t xml:space="preserve"> % delle </t>
    </r>
    <r>
      <rPr>
        <b/>
        <sz val="10"/>
        <rFont val="Arial"/>
        <family val="2"/>
      </rPr>
      <t>società di capitale</t>
    </r>
  </si>
  <si>
    <r>
      <t xml:space="preserve"> % delle </t>
    </r>
    <r>
      <rPr>
        <b/>
        <sz val="10"/>
        <rFont val="Arial"/>
        <family val="2"/>
      </rPr>
      <t>imprese individuali</t>
    </r>
  </si>
  <si>
    <r>
      <t xml:space="preserve">% di imprese </t>
    </r>
    <r>
      <rPr>
        <b/>
        <sz val="10"/>
        <rFont val="Arial"/>
        <family val="2"/>
      </rPr>
      <t>agricole</t>
    </r>
  </si>
  <si>
    <t>Imprese artigiane</t>
  </si>
  <si>
    <r>
      <t xml:space="preserve">% di imprese </t>
    </r>
    <r>
      <rPr>
        <b/>
        <sz val="10"/>
        <rFont val="Arial"/>
        <family val="2"/>
      </rPr>
      <t>artigiane</t>
    </r>
  </si>
  <si>
    <r>
      <t xml:space="preserve">% di imprese </t>
    </r>
    <r>
      <rPr>
        <b/>
        <sz val="10"/>
        <rFont val="Arial"/>
        <family val="2"/>
      </rPr>
      <t>straniere</t>
    </r>
  </si>
  <si>
    <r>
      <t xml:space="preserve">% di imprese </t>
    </r>
    <r>
      <rPr>
        <b/>
        <sz val="10"/>
        <rFont val="Arial"/>
        <family val="2"/>
      </rPr>
      <t>giovanili</t>
    </r>
  </si>
  <si>
    <r>
      <t xml:space="preserve">% di imprese </t>
    </r>
    <r>
      <rPr>
        <b/>
        <sz val="10"/>
        <rFont val="Arial"/>
        <family val="2"/>
      </rPr>
      <t>femminili</t>
    </r>
  </si>
  <si>
    <t>imprese individuali</t>
  </si>
  <si>
    <t>società di capitale</t>
  </si>
  <si>
    <t>Localizzazioni registrate</t>
  </si>
  <si>
    <t>Localizzazioni attive</t>
  </si>
  <si>
    <t>% sul totale comunale</t>
  </si>
  <si>
    <t>Porto-maggiore</t>
  </si>
  <si>
    <t>Poggio Renatico</t>
  </si>
  <si>
    <t>Masi Torello</t>
  </si>
  <si>
    <t>Jolanda di Savoia</t>
  </si>
  <si>
    <t>Popolazione e territorio</t>
  </si>
  <si>
    <t>Imprese attive 2018</t>
  </si>
  <si>
    <t>Imprese attive 2008</t>
  </si>
  <si>
    <t>Tasso di crescita 2008</t>
  </si>
  <si>
    <t>Addetti Agricoltura pesca</t>
  </si>
  <si>
    <t>Riva del Po</t>
  </si>
  <si>
    <t>Tresignana</t>
  </si>
  <si>
    <t>Provincia</t>
  </si>
  <si>
    <t>Imprese attive 2019</t>
  </si>
  <si>
    <t>Iscrizioni 2018</t>
  </si>
  <si>
    <t>Iscrizioni 2019</t>
  </si>
  <si>
    <t>Cancellazioni 19 (non d’ufficio)</t>
  </si>
  <si>
    <t>Cancellazioni 18 (non d’ufficio)</t>
  </si>
  <si>
    <t>Serbia</t>
  </si>
  <si>
    <t>Anno 2020</t>
  </si>
  <si>
    <t>dati Istat al 31/12/2020</t>
  </si>
  <si>
    <t>Residenti con 65 anni e oltre</t>
  </si>
  <si>
    <t>Imprese attive 2020</t>
  </si>
  <si>
    <t>Tasso di crescita 2020</t>
  </si>
  <si>
    <t>Iscrizioni 2020</t>
  </si>
  <si>
    <t>Var% iscrizioni 2020/2019</t>
  </si>
  <si>
    <t>Cancellazioni 20 (non d’ufficio)</t>
  </si>
  <si>
    <t>Var.% cancellaz. 2020/2019</t>
  </si>
  <si>
    <t>TOTALE ADDETTI 2020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</si>
</sst>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"/>
    <numFmt numFmtId="173" formatCode="0.0%"/>
    <numFmt numFmtId="174" formatCode="0.0"/>
    <numFmt numFmtId="175" formatCode="#,##0.000"/>
    <numFmt numFmtId="176" formatCode="_-* #,##0.0_-;\-* #,##0.0_-;_-* &quot;-&quot;??_-;_-@_-"/>
    <numFmt numFmtId="177" formatCode="_-* #,##0_-;\-* #,##0_-;_-* &quot;-&quot;??_-;_-@_-"/>
    <numFmt numFmtId="178" formatCode="_-* #,##0.00_-;\-* #,##0.00_-;_-* \-??_-;_-@_-"/>
    <numFmt numFmtId="179" formatCode="_-* #,##0_-;\-* #,##0_-;_-* \-??_-;_-@_-"/>
    <numFmt numFmtId="180" formatCode="_-* #,##0_-;\-* #,##0_-;_-* \-_-;_-@_-"/>
    <numFmt numFmtId="181" formatCode="#,##0_ ;\-#,##0\ "/>
    <numFmt numFmtId="182" formatCode="_(* #,##0_);_(* \(#,##0\);_(* \-??_);_(@_)"/>
    <numFmt numFmtId="183" formatCode="_-* #,##0.0_-;\-* #,##0.0_-;_-* \-??_-;_-@_-"/>
    <numFmt numFmtId="184" formatCode="[$€-410]&quot; &quot;#,##0.00;[Red]&quot;-&quot;[$€-410]&quot; &quot;#,##0.00"/>
    <numFmt numFmtId="185" formatCode="0.0000"/>
    <numFmt numFmtId="186" formatCode="0.000"/>
    <numFmt numFmtId="187" formatCode="&quot;Sì&quot;;&quot;Sì&quot;;&quot;No&quot;"/>
    <numFmt numFmtId="188" formatCode="&quot;Vero&quot;;&quot;Vero&quot;;&quot;Falso&quot;"/>
    <numFmt numFmtId="189" formatCode="&quot;Attivo&quot;;&quot;Attivo&quot;;&quot;Inattivo&quot;"/>
    <numFmt numFmtId="190" formatCode="[$€-2]\ #.##000_);[Red]\([$€-2]\ #.##000\)"/>
    <numFmt numFmtId="191" formatCode="_-* #,##0.000_-;\-* #,##0.000_-;_-* &quot;-&quot;??_-;_-@_-"/>
  </numFmts>
  <fonts count="74">
    <font>
      <sz val="10"/>
      <name val="Arial"/>
      <family val="0"/>
    </font>
    <font>
      <b/>
      <sz val="12"/>
      <color indexed="9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Helv"/>
      <family val="0"/>
    </font>
    <font>
      <sz val="11"/>
      <color indexed="8"/>
      <name val="Liberation Sans1"/>
      <family val="0"/>
    </font>
    <font>
      <b/>
      <sz val="12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Liberation Sans1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55"/>
      <name val="Tahoma"/>
      <family val="2"/>
    </font>
    <font>
      <b/>
      <sz val="10"/>
      <color indexed="60"/>
      <name val="Tahoma"/>
      <family val="2"/>
    </font>
    <font>
      <b/>
      <sz val="10"/>
      <color indexed="60"/>
      <name val="Arial"/>
      <family val="2"/>
    </font>
    <font>
      <b/>
      <sz val="10"/>
      <color indexed="49"/>
      <name val="Tahoma"/>
      <family val="2"/>
    </font>
    <font>
      <b/>
      <sz val="10"/>
      <color indexed="49"/>
      <name val="Arial"/>
      <family val="2"/>
    </font>
    <font>
      <b/>
      <sz val="10"/>
      <color indexed="57"/>
      <name val="Tahoma"/>
      <family val="2"/>
    </font>
    <font>
      <b/>
      <sz val="10"/>
      <color indexed="57"/>
      <name val="Arial"/>
      <family val="2"/>
    </font>
    <font>
      <b/>
      <sz val="10"/>
      <color indexed="36"/>
      <name val="Tahoma"/>
      <family val="2"/>
    </font>
    <font>
      <b/>
      <sz val="10"/>
      <color indexed="36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i/>
      <sz val="16"/>
      <color rgb="FF000000"/>
      <name val="Liberation Sans1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Liberation Sans1"/>
      <family val="0"/>
    </font>
    <font>
      <b/>
      <sz val="11"/>
      <color rgb="FF3F3F3F"/>
      <name val="Calibri"/>
      <family val="2"/>
    </font>
    <font>
      <b/>
      <i/>
      <u val="single"/>
      <sz val="11"/>
      <color rgb="FF000000"/>
      <name val="Liberation Sans1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theme="0" tint="-0.3499799966812134"/>
      <name val="Tahoma"/>
      <family val="2"/>
    </font>
    <font>
      <b/>
      <sz val="10"/>
      <color rgb="FFC00000"/>
      <name val="Tahoma"/>
      <family val="2"/>
    </font>
    <font>
      <b/>
      <sz val="10"/>
      <color rgb="FFC00000"/>
      <name val="Arial"/>
      <family val="2"/>
    </font>
    <font>
      <b/>
      <sz val="10"/>
      <color theme="4" tint="-0.24997000396251678"/>
      <name val="Tahoma"/>
      <family val="2"/>
    </font>
    <font>
      <b/>
      <sz val="10"/>
      <color theme="4" tint="-0.24997000396251678"/>
      <name val="Arial"/>
      <family val="2"/>
    </font>
    <font>
      <b/>
      <sz val="10"/>
      <color theme="9" tint="-0.24997000396251678"/>
      <name val="Tahoma"/>
      <family val="2"/>
    </font>
    <font>
      <b/>
      <sz val="10"/>
      <color theme="9" tint="-0.24997000396251678"/>
      <name val="Arial"/>
      <family val="2"/>
    </font>
    <font>
      <b/>
      <sz val="10"/>
      <color rgb="FF7030A0"/>
      <name val="Tahoma"/>
      <family val="2"/>
    </font>
    <font>
      <b/>
      <sz val="10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0"/>
      </left>
      <right style="double">
        <color indexed="60"/>
      </right>
      <top style="double">
        <color indexed="60"/>
      </top>
      <bottom style="thin">
        <color indexed="22"/>
      </bottom>
    </border>
    <border>
      <left style="double">
        <color indexed="60"/>
      </left>
      <right style="double">
        <color indexed="60"/>
      </right>
      <top style="thin">
        <color indexed="22"/>
      </top>
      <bottom style="thin">
        <color indexed="22"/>
      </bottom>
    </border>
    <border>
      <left style="double">
        <color indexed="60"/>
      </left>
      <right style="double">
        <color indexed="60"/>
      </right>
      <top style="thin">
        <color indexed="22"/>
      </top>
      <bottom style="double">
        <color indexed="60"/>
      </bottom>
    </border>
    <border>
      <left style="double">
        <color indexed="60"/>
      </left>
      <right>
        <color indexed="63"/>
      </right>
      <top style="double">
        <color indexed="60"/>
      </top>
      <bottom style="thin">
        <color indexed="22"/>
      </bottom>
    </border>
    <border>
      <left>
        <color indexed="63"/>
      </left>
      <right>
        <color indexed="63"/>
      </right>
      <top style="double">
        <color indexed="60"/>
      </top>
      <bottom style="thin">
        <color indexed="22"/>
      </bottom>
    </border>
    <border>
      <left>
        <color indexed="63"/>
      </left>
      <right style="double">
        <color indexed="60"/>
      </right>
      <top style="double">
        <color indexed="60"/>
      </top>
      <bottom style="thin">
        <color indexed="22"/>
      </bottom>
    </border>
    <border>
      <left style="double">
        <color indexed="60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>
        <color indexed="60"/>
      </right>
      <top style="thin">
        <color indexed="22"/>
      </top>
      <bottom style="thin">
        <color indexed="22"/>
      </bottom>
    </border>
    <border>
      <left style="double">
        <color indexed="60"/>
      </left>
      <right>
        <color indexed="63"/>
      </right>
      <top style="thin">
        <color indexed="22"/>
      </top>
      <bottom style="double">
        <color indexed="60"/>
      </bottom>
    </border>
    <border>
      <left>
        <color indexed="63"/>
      </left>
      <right>
        <color indexed="63"/>
      </right>
      <top style="thin">
        <color indexed="22"/>
      </top>
      <bottom style="double">
        <color indexed="60"/>
      </bottom>
    </border>
    <border>
      <left>
        <color indexed="63"/>
      </left>
      <right style="double">
        <color indexed="60"/>
      </right>
      <top style="thin">
        <color indexed="22"/>
      </top>
      <bottom style="double">
        <color indexed="60"/>
      </bottom>
    </border>
    <border>
      <left>
        <color indexed="63"/>
      </left>
      <right style="double">
        <color indexed="60"/>
      </right>
      <top>
        <color indexed="63"/>
      </top>
      <bottom>
        <color indexed="63"/>
      </bottom>
    </border>
    <border>
      <left style="double">
        <color indexed="60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double">
        <color indexed="60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</border>
    <border>
      <left style="double">
        <color rgb="FFC00000"/>
      </left>
      <right>
        <color indexed="63"/>
      </right>
      <top style="double">
        <color rgb="FFC00000"/>
      </top>
      <bottom style="double">
        <color rgb="FFC00000"/>
      </bottom>
    </border>
    <border>
      <left>
        <color indexed="63"/>
      </left>
      <right>
        <color indexed="63"/>
      </right>
      <top style="double">
        <color rgb="FFC00000"/>
      </top>
      <bottom style="double">
        <color rgb="FFC00000"/>
      </bottom>
    </border>
    <border>
      <left style="thin"/>
      <right style="thin"/>
      <top style="thin"/>
      <bottom style="thin"/>
    </border>
    <border>
      <left style="double">
        <color indexed="60"/>
      </left>
      <right style="double">
        <color indexed="60"/>
      </right>
      <top>
        <color indexed="63"/>
      </top>
      <bottom style="thin">
        <color indexed="22"/>
      </bottom>
    </border>
    <border>
      <left style="double">
        <color indexed="60"/>
      </left>
      <right>
        <color indexed="63"/>
      </right>
      <top>
        <color indexed="63"/>
      </top>
      <bottom style="thin">
        <color indexed="22"/>
      </bottom>
    </border>
    <border>
      <left style="double">
        <color indexed="60"/>
      </left>
      <right style="double">
        <color indexed="60"/>
      </right>
      <top style="double">
        <color indexed="60"/>
      </top>
      <bottom>
        <color indexed="63"/>
      </bottom>
    </border>
    <border>
      <left style="double">
        <color indexed="60"/>
      </left>
      <right style="double">
        <color indexed="60"/>
      </right>
      <top>
        <color indexed="63"/>
      </top>
      <bottom>
        <color indexed="63"/>
      </bottom>
    </border>
    <border>
      <left style="double">
        <color indexed="60"/>
      </left>
      <right style="double">
        <color indexed="60"/>
      </right>
      <top>
        <color indexed="63"/>
      </top>
      <bottom style="double">
        <color indexed="60"/>
      </bottom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9" fontId="12" fillId="0" borderId="0" applyFont="0" applyBorder="0" applyProtection="0">
      <alignment/>
    </xf>
    <xf numFmtId="0" fontId="50" fillId="0" borderId="0" applyNumberFormat="0" applyBorder="0" applyProtection="0">
      <alignment horizontal="center"/>
    </xf>
    <xf numFmtId="0" fontId="50" fillId="0" borderId="0" applyNumberFormat="0" applyBorder="0" applyProtection="0">
      <alignment horizontal="center" textRotation="90"/>
    </xf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1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3" fontId="9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3" fontId="9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53" fillId="0" borderId="0">
      <alignment/>
      <protection/>
    </xf>
    <xf numFmtId="0" fontId="43" fillId="0" borderId="0">
      <alignment/>
      <protection/>
    </xf>
    <xf numFmtId="37" fontId="1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9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12" fillId="0" borderId="0" applyFont="0" applyBorder="0" applyProtection="0">
      <alignment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55" fillId="0" borderId="0" applyNumberFormat="0" applyBorder="0" applyProtection="0">
      <alignment/>
    </xf>
    <xf numFmtId="184" fontId="55" fillId="0" borderId="0" applyBorder="0" applyProtection="0">
      <alignment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Alignment="1">
      <alignment/>
    </xf>
    <xf numFmtId="17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48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right" wrapText="1"/>
    </xf>
    <xf numFmtId="0" fontId="0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0" fillId="0" borderId="11" xfId="0" applyFont="1" applyFill="1" applyBorder="1" applyAlignment="1">
      <alignment horizontal="right" wrapText="1"/>
    </xf>
    <xf numFmtId="177" fontId="0" fillId="0" borderId="11" xfId="48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right" wrapText="1"/>
    </xf>
    <xf numFmtId="173" fontId="7" fillId="0" borderId="12" xfId="111" applyNumberFormat="1" applyFont="1" applyFill="1" applyBorder="1" applyAlignment="1">
      <alignment horizontal="right"/>
    </xf>
    <xf numFmtId="173" fontId="0" fillId="0" borderId="13" xfId="111" applyNumberFormat="1" applyFont="1" applyFill="1" applyBorder="1" applyAlignment="1">
      <alignment/>
    </xf>
    <xf numFmtId="173" fontId="0" fillId="0" borderId="14" xfId="111" applyNumberFormat="1" applyFont="1" applyFill="1" applyBorder="1" applyAlignment="1">
      <alignment/>
    </xf>
    <xf numFmtId="173" fontId="0" fillId="0" borderId="15" xfId="111" applyNumberFormat="1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173" fontId="0" fillId="0" borderId="16" xfId="111" applyNumberFormat="1" applyFont="1" applyFill="1" applyBorder="1" applyAlignment="1">
      <alignment/>
    </xf>
    <xf numFmtId="173" fontId="0" fillId="0" borderId="17" xfId="111" applyNumberFormat="1" applyFont="1" applyFill="1" applyBorder="1" applyAlignment="1">
      <alignment/>
    </xf>
    <xf numFmtId="173" fontId="0" fillId="0" borderId="18" xfId="111" applyNumberFormat="1" applyFont="1" applyFill="1" applyBorder="1" applyAlignment="1">
      <alignment/>
    </xf>
    <xf numFmtId="173" fontId="0" fillId="0" borderId="19" xfId="111" applyNumberFormat="1" applyFont="1" applyFill="1" applyBorder="1" applyAlignment="1">
      <alignment/>
    </xf>
    <xf numFmtId="173" fontId="0" fillId="0" borderId="20" xfId="111" applyNumberFormat="1" applyFont="1" applyFill="1" applyBorder="1" applyAlignment="1">
      <alignment/>
    </xf>
    <xf numFmtId="173" fontId="0" fillId="0" borderId="21" xfId="111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173" fontId="0" fillId="0" borderId="16" xfId="0" applyNumberFormat="1" applyFill="1" applyBorder="1" applyAlignment="1">
      <alignment/>
    </xf>
    <xf numFmtId="173" fontId="0" fillId="0" borderId="17" xfId="0" applyNumberFormat="1" applyFill="1" applyBorder="1" applyAlignment="1">
      <alignment/>
    </xf>
    <xf numFmtId="173" fontId="0" fillId="0" borderId="18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3" fontId="0" fillId="0" borderId="16" xfId="94" applyNumberFormat="1" applyFont="1" applyFill="1" applyBorder="1" applyAlignment="1">
      <alignment horizontal="right" vertical="center"/>
      <protection/>
    </xf>
    <xf numFmtId="3" fontId="0" fillId="0" borderId="17" xfId="94" applyNumberFormat="1" applyFont="1" applyFill="1" applyBorder="1" applyAlignment="1">
      <alignment horizontal="right" vertical="center"/>
      <protection/>
    </xf>
    <xf numFmtId="3" fontId="0" fillId="0" borderId="18" xfId="94" applyNumberFormat="1" applyFont="1" applyFill="1" applyBorder="1" applyAlignment="1">
      <alignment horizontal="right" vertical="center"/>
      <protection/>
    </xf>
    <xf numFmtId="173" fontId="0" fillId="0" borderId="16" xfId="111" applyNumberFormat="1" applyFont="1" applyFill="1" applyBorder="1" applyAlignment="1">
      <alignment/>
    </xf>
    <xf numFmtId="173" fontId="0" fillId="0" borderId="17" xfId="111" applyNumberFormat="1" applyFont="1" applyFill="1" applyBorder="1" applyAlignment="1">
      <alignment/>
    </xf>
    <xf numFmtId="173" fontId="0" fillId="0" borderId="18" xfId="111" applyNumberFormat="1" applyFont="1" applyFill="1" applyBorder="1" applyAlignment="1">
      <alignment/>
    </xf>
    <xf numFmtId="173" fontId="2" fillId="0" borderId="19" xfId="111" applyNumberFormat="1" applyFont="1" applyBorder="1" applyAlignment="1">
      <alignment horizontal="right" vertical="center" wrapText="1"/>
    </xf>
    <xf numFmtId="173" fontId="2" fillId="0" borderId="20" xfId="111" applyNumberFormat="1" applyFont="1" applyBorder="1" applyAlignment="1">
      <alignment horizontal="right" vertical="center" wrapText="1"/>
    </xf>
    <xf numFmtId="173" fontId="2" fillId="0" borderId="21" xfId="111" applyNumberFormat="1" applyFont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7" xfId="0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right" wrapText="1"/>
    </xf>
    <xf numFmtId="3" fontId="0" fillId="0" borderId="16" xfId="107" applyNumberFormat="1" applyFont="1" applyFill="1" applyBorder="1" applyAlignment="1">
      <alignment horizontal="right" vertical="center"/>
      <protection/>
    </xf>
    <xf numFmtId="3" fontId="0" fillId="0" borderId="17" xfId="107" applyNumberFormat="1" applyFont="1" applyFill="1" applyBorder="1" applyAlignment="1">
      <alignment horizontal="right" vertical="center"/>
      <protection/>
    </xf>
    <xf numFmtId="3" fontId="0" fillId="0" borderId="18" xfId="107" applyNumberFormat="1" applyFont="1" applyFill="1" applyBorder="1" applyAlignment="1">
      <alignment horizontal="right" vertical="center"/>
      <protection/>
    </xf>
    <xf numFmtId="172" fontId="0" fillId="0" borderId="16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/>
    </xf>
    <xf numFmtId="177" fontId="0" fillId="0" borderId="16" xfId="48" applyNumberFormat="1" applyFont="1" applyFill="1" applyBorder="1" applyAlignment="1">
      <alignment/>
    </xf>
    <xf numFmtId="177" fontId="0" fillId="0" borderId="17" xfId="48" applyNumberFormat="1" applyFont="1" applyFill="1" applyBorder="1" applyAlignment="1">
      <alignment/>
    </xf>
    <xf numFmtId="177" fontId="0" fillId="0" borderId="18" xfId="48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3" fontId="0" fillId="0" borderId="17" xfId="0" applyNumberFormat="1" applyFont="1" applyBorder="1" applyAlignment="1">
      <alignment/>
    </xf>
    <xf numFmtId="43" fontId="0" fillId="0" borderId="18" xfId="0" applyNumberFormat="1" applyFont="1" applyBorder="1" applyAlignment="1">
      <alignment/>
    </xf>
    <xf numFmtId="174" fontId="0" fillId="0" borderId="16" xfId="0" applyNumberFormat="1" applyFill="1" applyBorder="1" applyAlignment="1">
      <alignment/>
    </xf>
    <xf numFmtId="174" fontId="0" fillId="0" borderId="17" xfId="0" applyNumberFormat="1" applyFill="1" applyBorder="1" applyAlignment="1">
      <alignment/>
    </xf>
    <xf numFmtId="174" fontId="0" fillId="0" borderId="18" xfId="0" applyNumberFormat="1" applyFill="1" applyBorder="1" applyAlignment="1">
      <alignment/>
    </xf>
    <xf numFmtId="173" fontId="8" fillId="0" borderId="16" xfId="0" applyNumberFormat="1" applyFont="1" applyFill="1" applyBorder="1" applyAlignment="1">
      <alignment horizontal="center"/>
    </xf>
    <xf numFmtId="173" fontId="8" fillId="0" borderId="17" xfId="0" applyNumberFormat="1" applyFont="1" applyFill="1" applyBorder="1" applyAlignment="1">
      <alignment horizontal="center"/>
    </xf>
    <xf numFmtId="173" fontId="8" fillId="0" borderId="18" xfId="0" applyNumberFormat="1" applyFont="1" applyFill="1" applyBorder="1" applyAlignment="1">
      <alignment horizontal="center"/>
    </xf>
    <xf numFmtId="9" fontId="0" fillId="0" borderId="16" xfId="111" applyFont="1" applyFill="1" applyBorder="1" applyAlignment="1">
      <alignment/>
    </xf>
    <xf numFmtId="9" fontId="0" fillId="0" borderId="17" xfId="111" applyFont="1" applyFill="1" applyBorder="1" applyAlignment="1">
      <alignment/>
    </xf>
    <xf numFmtId="9" fontId="0" fillId="0" borderId="18" xfId="111" applyFont="1" applyFill="1" applyBorder="1" applyAlignment="1">
      <alignment/>
    </xf>
    <xf numFmtId="174" fontId="2" fillId="0" borderId="19" xfId="0" applyNumberFormat="1" applyFont="1" applyBorder="1" applyAlignment="1">
      <alignment horizontal="right" wrapText="1"/>
    </xf>
    <xf numFmtId="174" fontId="2" fillId="0" borderId="20" xfId="0" applyNumberFormat="1" applyFont="1" applyBorder="1" applyAlignment="1">
      <alignment horizontal="right" wrapText="1"/>
    </xf>
    <xf numFmtId="174" fontId="2" fillId="0" borderId="21" xfId="0" applyNumberFormat="1" applyFont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right" wrapText="1"/>
    </xf>
    <xf numFmtId="174" fontId="2" fillId="0" borderId="11" xfId="0" applyNumberFormat="1" applyFont="1" applyFill="1" applyBorder="1" applyAlignment="1">
      <alignment horizontal="right" wrapText="1"/>
    </xf>
    <xf numFmtId="3" fontId="0" fillId="0" borderId="22" xfId="0" applyNumberFormat="1" applyFont="1" applyFill="1" applyBorder="1" applyAlignment="1">
      <alignment/>
    </xf>
    <xf numFmtId="173" fontId="0" fillId="0" borderId="23" xfId="0" applyNumberFormat="1" applyFill="1" applyBorder="1" applyAlignment="1">
      <alignment/>
    </xf>
    <xf numFmtId="173" fontId="0" fillId="0" borderId="24" xfId="0" applyNumberFormat="1" applyFill="1" applyBorder="1" applyAlignment="1">
      <alignment/>
    </xf>
    <xf numFmtId="173" fontId="0" fillId="0" borderId="25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6" xfId="0" applyFill="1" applyBorder="1" applyAlignment="1">
      <alignment/>
    </xf>
    <xf numFmtId="0" fontId="1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13" fillId="25" borderId="0" xfId="0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right" wrapText="1"/>
    </xf>
    <xf numFmtId="3" fontId="0" fillId="0" borderId="17" xfId="0" applyNumberFormat="1" applyFont="1" applyFill="1" applyBorder="1" applyAlignment="1">
      <alignment horizontal="right" wrapText="1"/>
    </xf>
    <xf numFmtId="3" fontId="0" fillId="0" borderId="18" xfId="0" applyNumberFormat="1" applyFont="1" applyFill="1" applyBorder="1" applyAlignment="1">
      <alignment horizontal="right" wrapText="1"/>
    </xf>
    <xf numFmtId="3" fontId="0" fillId="0" borderId="25" xfId="0" applyNumberFormat="1" applyFill="1" applyBorder="1" applyAlignment="1">
      <alignment/>
    </xf>
    <xf numFmtId="0" fontId="4" fillId="25" borderId="30" xfId="0" applyFont="1" applyFill="1" applyBorder="1" applyAlignment="1">
      <alignment horizontal="center" vertical="center" wrapText="1"/>
    </xf>
    <xf numFmtId="174" fontId="65" fillId="0" borderId="12" xfId="0" applyNumberFormat="1" applyFont="1" applyBorder="1" applyAlignment="1">
      <alignment horizontal="right" wrapText="1"/>
    </xf>
    <xf numFmtId="0" fontId="2" fillId="0" borderId="31" xfId="0" applyFont="1" applyBorder="1" applyAlignment="1">
      <alignment horizontal="right" wrapText="1"/>
    </xf>
    <xf numFmtId="3" fontId="0" fillId="0" borderId="32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0" fontId="66" fillId="0" borderId="11" xfId="0" applyFont="1" applyFill="1" applyBorder="1" applyAlignment="1">
      <alignment horizontal="right" wrapText="1"/>
    </xf>
    <xf numFmtId="3" fontId="67" fillId="0" borderId="16" xfId="0" applyNumberFormat="1" applyFont="1" applyFill="1" applyBorder="1" applyAlignment="1">
      <alignment/>
    </xf>
    <xf numFmtId="3" fontId="67" fillId="0" borderId="17" xfId="0" applyNumberFormat="1" applyFont="1" applyFill="1" applyBorder="1" applyAlignment="1">
      <alignment/>
    </xf>
    <xf numFmtId="3" fontId="67" fillId="0" borderId="18" xfId="0" applyNumberFormat="1" applyFont="1" applyFill="1" applyBorder="1" applyAlignment="1">
      <alignment/>
    </xf>
    <xf numFmtId="0" fontId="68" fillId="0" borderId="11" xfId="0" applyFont="1" applyFill="1" applyBorder="1" applyAlignment="1">
      <alignment horizontal="right" wrapText="1"/>
    </xf>
    <xf numFmtId="3" fontId="69" fillId="0" borderId="16" xfId="0" applyNumberFormat="1" applyFont="1" applyFill="1" applyBorder="1" applyAlignment="1">
      <alignment/>
    </xf>
    <xf numFmtId="3" fontId="69" fillId="0" borderId="17" xfId="0" applyNumberFormat="1" applyFont="1" applyFill="1" applyBorder="1" applyAlignment="1">
      <alignment/>
    </xf>
    <xf numFmtId="3" fontId="69" fillId="0" borderId="18" xfId="0" applyNumberFormat="1" applyFont="1" applyFill="1" applyBorder="1" applyAlignment="1">
      <alignment/>
    </xf>
    <xf numFmtId="0" fontId="70" fillId="0" borderId="11" xfId="0" applyFont="1" applyFill="1" applyBorder="1" applyAlignment="1">
      <alignment horizontal="right" wrapText="1"/>
    </xf>
    <xf numFmtId="3" fontId="71" fillId="0" borderId="16" xfId="0" applyNumberFormat="1" applyFont="1" applyFill="1" applyBorder="1" applyAlignment="1">
      <alignment/>
    </xf>
    <xf numFmtId="3" fontId="71" fillId="0" borderId="17" xfId="0" applyNumberFormat="1" applyFont="1" applyFill="1" applyBorder="1" applyAlignment="1">
      <alignment/>
    </xf>
    <xf numFmtId="3" fontId="71" fillId="0" borderId="18" xfId="0" applyNumberFormat="1" applyFont="1" applyFill="1" applyBorder="1" applyAlignment="1">
      <alignment/>
    </xf>
    <xf numFmtId="0" fontId="72" fillId="0" borderId="11" xfId="0" applyFont="1" applyFill="1" applyBorder="1" applyAlignment="1">
      <alignment horizontal="right" wrapText="1"/>
    </xf>
    <xf numFmtId="3" fontId="73" fillId="0" borderId="16" xfId="0" applyNumberFormat="1" applyFont="1" applyFill="1" applyBorder="1" applyAlignment="1">
      <alignment/>
    </xf>
    <xf numFmtId="3" fontId="73" fillId="0" borderId="17" xfId="0" applyNumberFormat="1" applyFont="1" applyFill="1" applyBorder="1" applyAlignment="1">
      <alignment/>
    </xf>
    <xf numFmtId="3" fontId="73" fillId="0" borderId="18" xfId="0" applyNumberFormat="1" applyFont="1" applyFill="1" applyBorder="1" applyAlignment="1">
      <alignment/>
    </xf>
    <xf numFmtId="0" fontId="66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center" wrapText="1"/>
    </xf>
    <xf numFmtId="0" fontId="66" fillId="0" borderId="35" xfId="0" applyFont="1" applyBorder="1" applyAlignment="1">
      <alignment horizontal="center" vertical="center" wrapText="1"/>
    </xf>
  </cellXfs>
  <cellStyles count="11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_BuiltIn_Percent" xfId="44"/>
    <cellStyle name="Heading" xfId="45"/>
    <cellStyle name="Heading1" xfId="46"/>
    <cellStyle name="Input" xfId="47"/>
    <cellStyle name="Comma" xfId="48"/>
    <cellStyle name="Comma [0]" xfId="49"/>
    <cellStyle name="Migliaia [0] 2" xfId="50"/>
    <cellStyle name="Migliaia [0] 3" xfId="51"/>
    <cellStyle name="Migliaia 10" xfId="52"/>
    <cellStyle name="Migliaia 11" xfId="53"/>
    <cellStyle name="Migliaia 12" xfId="54"/>
    <cellStyle name="Migliaia 13" xfId="55"/>
    <cellStyle name="Migliaia 14" xfId="56"/>
    <cellStyle name="Migliaia 15" xfId="57"/>
    <cellStyle name="Migliaia 16" xfId="58"/>
    <cellStyle name="Migliaia 17" xfId="59"/>
    <cellStyle name="Migliaia 18" xfId="60"/>
    <cellStyle name="Migliaia 19" xfId="61"/>
    <cellStyle name="Migliaia 2" xfId="62"/>
    <cellStyle name="Migliaia 2 2" xfId="63"/>
    <cellStyle name="Migliaia 20" xfId="64"/>
    <cellStyle name="Migliaia 21" xfId="65"/>
    <cellStyle name="Migliaia 22" xfId="66"/>
    <cellStyle name="Migliaia 23" xfId="67"/>
    <cellStyle name="Migliaia 24" xfId="68"/>
    <cellStyle name="Migliaia 25" xfId="69"/>
    <cellStyle name="Migliaia 26" xfId="70"/>
    <cellStyle name="Migliaia 27" xfId="71"/>
    <cellStyle name="Migliaia 28" xfId="72"/>
    <cellStyle name="Migliaia 29" xfId="73"/>
    <cellStyle name="Migliaia 3" xfId="74"/>
    <cellStyle name="Migliaia 30" xfId="75"/>
    <cellStyle name="Migliaia 31" xfId="76"/>
    <cellStyle name="Migliaia 32" xfId="77"/>
    <cellStyle name="Migliaia 33" xfId="78"/>
    <cellStyle name="Migliaia 34" xfId="79"/>
    <cellStyle name="Migliaia 35" xfId="80"/>
    <cellStyle name="Migliaia 36" xfId="81"/>
    <cellStyle name="Migliaia 37" xfId="82"/>
    <cellStyle name="Migliaia 38" xfId="83"/>
    <cellStyle name="Migliaia 39" xfId="84"/>
    <cellStyle name="Migliaia 4" xfId="85"/>
    <cellStyle name="Migliaia 40" xfId="86"/>
    <cellStyle name="Migliaia 41" xfId="87"/>
    <cellStyle name="Migliaia 5" xfId="88"/>
    <cellStyle name="Migliaia 6" xfId="89"/>
    <cellStyle name="Migliaia 7" xfId="90"/>
    <cellStyle name="Migliaia 8" xfId="91"/>
    <cellStyle name="Migliaia 9" xfId="92"/>
    <cellStyle name="Neutrale" xfId="93"/>
    <cellStyle name="Normale 2" xfId="94"/>
    <cellStyle name="Normale 2 2" xfId="95"/>
    <cellStyle name="Normale 2 2 2" xfId="96"/>
    <cellStyle name="Normale 2 3" xfId="97"/>
    <cellStyle name="Normale 2 3 2" xfId="98"/>
    <cellStyle name="Normale 2 4" xfId="99"/>
    <cellStyle name="Normale 2 5" xfId="100"/>
    <cellStyle name="Normale 2 6" xfId="101"/>
    <cellStyle name="Normale 2 7" xfId="102"/>
    <cellStyle name="Normale 2 8" xfId="103"/>
    <cellStyle name="Normale 3" xfId="104"/>
    <cellStyle name="Normale 4" xfId="105"/>
    <cellStyle name="Normale 5" xfId="106"/>
    <cellStyle name="Normale 7" xfId="107"/>
    <cellStyle name="Nota" xfId="108"/>
    <cellStyle name="Nota 2" xfId="109"/>
    <cellStyle name="Output" xfId="110"/>
    <cellStyle name="Percent" xfId="111"/>
    <cellStyle name="Percentuale 2" xfId="112"/>
    <cellStyle name="Percentuale 2 2" xfId="113"/>
    <cellStyle name="Percentuale 3" xfId="114"/>
    <cellStyle name="Percentuale 4" xfId="115"/>
    <cellStyle name="Percentuale 5" xfId="116"/>
    <cellStyle name="Result" xfId="117"/>
    <cellStyle name="Result2" xfId="118"/>
    <cellStyle name="Testo avviso" xfId="119"/>
    <cellStyle name="Testo descrittivo" xfId="120"/>
    <cellStyle name="Titolo" xfId="121"/>
    <cellStyle name="Titolo 1" xfId="122"/>
    <cellStyle name="Titolo 2" xfId="123"/>
    <cellStyle name="Titolo 3" xfId="124"/>
    <cellStyle name="Titolo 4" xfId="125"/>
    <cellStyle name="Totale" xfId="126"/>
    <cellStyle name="Valore non valido" xfId="127"/>
    <cellStyle name="Valore valido" xfId="128"/>
    <cellStyle name="Currency" xfId="129"/>
    <cellStyle name="Currency [0]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74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Z59" sqref="Z59"/>
    </sheetView>
  </sheetViews>
  <sheetFormatPr defaultColWidth="9.140625" defaultRowHeight="12.75"/>
  <cols>
    <col min="1" max="1" width="20.421875" style="0" customWidth="1"/>
    <col min="2" max="2" width="27.28125" style="0" customWidth="1"/>
    <col min="3" max="23" width="10.7109375" style="1" customWidth="1"/>
    <col min="24" max="24" width="9.421875" style="0" bestFit="1" customWidth="1"/>
    <col min="26" max="26" width="12.28125" style="0" bestFit="1" customWidth="1"/>
  </cols>
  <sheetData>
    <row r="2" ht="15">
      <c r="A2" s="99" t="s">
        <v>79</v>
      </c>
    </row>
    <row r="3" ht="13.5" thickBot="1"/>
    <row r="4" spans="1:24" ht="27" thickBot="1" thickTop="1">
      <c r="A4" s="96" t="s">
        <v>0</v>
      </c>
      <c r="B4" s="96" t="s">
        <v>1</v>
      </c>
      <c r="C4" s="97" t="s">
        <v>23</v>
      </c>
      <c r="D4" s="98" t="s">
        <v>24</v>
      </c>
      <c r="E4" s="98" t="s">
        <v>26</v>
      </c>
      <c r="F4" s="98" t="s">
        <v>27</v>
      </c>
      <c r="G4" s="98" t="s">
        <v>28</v>
      </c>
      <c r="H4" s="98" t="s">
        <v>29</v>
      </c>
      <c r="I4" s="98" t="s">
        <v>30</v>
      </c>
      <c r="J4" s="98" t="s">
        <v>25</v>
      </c>
      <c r="K4" s="98" t="s">
        <v>36</v>
      </c>
      <c r="L4" s="98" t="s">
        <v>64</v>
      </c>
      <c r="M4" s="98" t="s">
        <v>31</v>
      </c>
      <c r="N4" s="98" t="s">
        <v>63</v>
      </c>
      <c r="O4" s="98" t="s">
        <v>32</v>
      </c>
      <c r="P4" s="98" t="s">
        <v>33</v>
      </c>
      <c r="Q4" s="98" t="s">
        <v>62</v>
      </c>
      <c r="R4" s="98" t="s">
        <v>61</v>
      </c>
      <c r="S4" s="98" t="s">
        <v>70</v>
      </c>
      <c r="T4" s="98" t="s">
        <v>46</v>
      </c>
      <c r="U4" s="98" t="s">
        <v>71</v>
      </c>
      <c r="V4" s="98" t="s">
        <v>34</v>
      </c>
      <c r="W4" s="98" t="s">
        <v>35</v>
      </c>
      <c r="X4" s="104" t="s">
        <v>72</v>
      </c>
    </row>
    <row r="5" spans="1:24" ht="13.5" thickTop="1">
      <c r="A5" s="131" t="s">
        <v>65</v>
      </c>
      <c r="B5" s="8" t="s">
        <v>2</v>
      </c>
      <c r="C5" s="32">
        <v>20780</v>
      </c>
      <c r="D5" s="33">
        <v>13979</v>
      </c>
      <c r="E5" s="33">
        <v>35296</v>
      </c>
      <c r="F5" s="33">
        <v>11398</v>
      </c>
      <c r="G5" s="33">
        <v>21709</v>
      </c>
      <c r="H5" s="33">
        <v>15750</v>
      </c>
      <c r="I5" s="33">
        <v>132288</v>
      </c>
      <c r="J5" s="33">
        <v>8446</v>
      </c>
      <c r="K5" s="33">
        <v>3609</v>
      </c>
      <c r="L5" s="33">
        <v>2681</v>
      </c>
      <c r="M5" s="33">
        <v>4719</v>
      </c>
      <c r="N5" s="33">
        <v>2305</v>
      </c>
      <c r="O5" s="33">
        <v>6613</v>
      </c>
      <c r="P5" s="33">
        <v>5712</v>
      </c>
      <c r="Q5" s="33">
        <v>9682</v>
      </c>
      <c r="R5" s="33">
        <v>11430</v>
      </c>
      <c r="S5" s="33">
        <v>7634</v>
      </c>
      <c r="T5" s="33">
        <v>9784</v>
      </c>
      <c r="U5" s="33">
        <v>6911</v>
      </c>
      <c r="V5" s="33">
        <v>7608</v>
      </c>
      <c r="W5" s="34">
        <v>3633</v>
      </c>
      <c r="X5" s="103">
        <f>SUM(C5:W5)</f>
        <v>341967</v>
      </c>
    </row>
    <row r="6" spans="1:24" s="3" customFormat="1" ht="12.75">
      <c r="A6" s="132"/>
      <c r="B6" s="9" t="s">
        <v>37</v>
      </c>
      <c r="C6" s="71">
        <v>311.67</v>
      </c>
      <c r="D6" s="72">
        <v>174.76</v>
      </c>
      <c r="E6" s="73">
        <v>64.7425</v>
      </c>
      <c r="F6" s="73">
        <v>170.011</v>
      </c>
      <c r="G6" s="73">
        <v>284.12669999999997</v>
      </c>
      <c r="H6" s="73">
        <v>157.0065</v>
      </c>
      <c r="I6" s="73">
        <v>405.155</v>
      </c>
      <c r="J6" s="73">
        <v>116.1835</v>
      </c>
      <c r="K6" s="73">
        <v>33.1764</v>
      </c>
      <c r="L6" s="73">
        <v>108.3399</v>
      </c>
      <c r="M6" s="73">
        <v>34.4373</v>
      </c>
      <c r="N6" s="73">
        <v>22.707399999999996</v>
      </c>
      <c r="O6" s="73">
        <v>84.3073</v>
      </c>
      <c r="P6" s="73">
        <v>173.3434</v>
      </c>
      <c r="Q6" s="73">
        <v>80.2335</v>
      </c>
      <c r="R6" s="73">
        <v>126.64479999999999</v>
      </c>
      <c r="S6" s="73">
        <f>69.64+43.1977</f>
        <v>112.8377</v>
      </c>
      <c r="T6" s="73">
        <v>51.0355</v>
      </c>
      <c r="U6" s="73">
        <f>22.43+20.6244</f>
        <v>43.0544</v>
      </c>
      <c r="V6" s="73">
        <v>42.0188</v>
      </c>
      <c r="W6" s="74">
        <v>40.3274</v>
      </c>
      <c r="X6" s="74">
        <f>SUM(C6:W6)</f>
        <v>2636.1189999999997</v>
      </c>
    </row>
    <row r="7" spans="1:24" ht="12.75">
      <c r="A7" s="132"/>
      <c r="B7" s="10" t="s">
        <v>3</v>
      </c>
      <c r="C7" s="75">
        <f>C5/C6</f>
        <v>66.67308371033465</v>
      </c>
      <c r="D7" s="76">
        <f aca="true" t="shared" si="0" ref="D7:J7">D5/D6</f>
        <v>79.98970016021974</v>
      </c>
      <c r="E7" s="76">
        <f t="shared" si="0"/>
        <v>545.1751168088967</v>
      </c>
      <c r="F7" s="76">
        <f t="shared" si="0"/>
        <v>67.04272076512696</v>
      </c>
      <c r="G7" s="76">
        <f t="shared" si="0"/>
        <v>76.40605405968535</v>
      </c>
      <c r="H7" s="76">
        <f t="shared" si="0"/>
        <v>100.31431819701733</v>
      </c>
      <c r="I7" s="76">
        <f t="shared" si="0"/>
        <v>326.512075625378</v>
      </c>
      <c r="J7" s="76">
        <f t="shared" si="0"/>
        <v>72.69534830677334</v>
      </c>
      <c r="K7" s="76">
        <f>K5/K6</f>
        <v>108.78214634499221</v>
      </c>
      <c r="L7" s="76">
        <f aca="true" t="shared" si="1" ref="L7:X7">L5/L6</f>
        <v>24.74619230772781</v>
      </c>
      <c r="M7" s="76">
        <f t="shared" si="1"/>
        <v>137.0316488226429</v>
      </c>
      <c r="N7" s="76">
        <f t="shared" si="1"/>
        <v>101.50875925909617</v>
      </c>
      <c r="O7" s="76">
        <f t="shared" si="1"/>
        <v>78.4392336132221</v>
      </c>
      <c r="P7" s="76">
        <f t="shared" si="1"/>
        <v>32.951932407002516</v>
      </c>
      <c r="Q7" s="76">
        <f t="shared" si="1"/>
        <v>120.67278630497235</v>
      </c>
      <c r="R7" s="76">
        <f t="shared" si="1"/>
        <v>90.25242252346722</v>
      </c>
      <c r="S7" s="76">
        <f t="shared" si="1"/>
        <v>67.65469342249975</v>
      </c>
      <c r="T7" s="76">
        <f t="shared" si="1"/>
        <v>191.70969227302564</v>
      </c>
      <c r="U7" s="76">
        <f>U5/U6</f>
        <v>160.51785647924487</v>
      </c>
      <c r="V7" s="76">
        <f t="shared" si="1"/>
        <v>181.0618104277133</v>
      </c>
      <c r="W7" s="77">
        <f t="shared" si="1"/>
        <v>90.08763272613658</v>
      </c>
      <c r="X7" s="77">
        <f t="shared" si="1"/>
        <v>129.72365815048565</v>
      </c>
    </row>
    <row r="8" spans="1:24" ht="12.75">
      <c r="A8" s="132"/>
      <c r="B8" s="10" t="s">
        <v>38</v>
      </c>
      <c r="C8" s="23">
        <v>2307</v>
      </c>
      <c r="D8" s="24">
        <v>1641</v>
      </c>
      <c r="E8" s="24">
        <v>3705</v>
      </c>
      <c r="F8" s="24">
        <v>949</v>
      </c>
      <c r="G8" s="24">
        <v>1184</v>
      </c>
      <c r="H8" s="24">
        <v>912</v>
      </c>
      <c r="I8" s="24">
        <v>14254</v>
      </c>
      <c r="J8" s="24">
        <v>616</v>
      </c>
      <c r="K8" s="24">
        <v>60</v>
      </c>
      <c r="L8" s="24">
        <v>202</v>
      </c>
      <c r="M8" s="24">
        <v>224</v>
      </c>
      <c r="N8" s="24">
        <v>148</v>
      </c>
      <c r="O8" s="24">
        <v>369</v>
      </c>
      <c r="P8" s="24">
        <v>378</v>
      </c>
      <c r="Q8" s="24">
        <v>943</v>
      </c>
      <c r="R8" s="24">
        <v>1828</v>
      </c>
      <c r="S8" s="24">
        <v>730</v>
      </c>
      <c r="T8" s="24">
        <v>934</v>
      </c>
      <c r="U8" s="24">
        <v>585</v>
      </c>
      <c r="V8" s="24">
        <v>431</v>
      </c>
      <c r="W8" s="25">
        <v>237</v>
      </c>
      <c r="X8" s="103">
        <f>SUM(C8:W8)</f>
        <v>32637</v>
      </c>
    </row>
    <row r="9" spans="1:24" ht="12.75">
      <c r="A9" s="132"/>
      <c r="B9" s="10" t="s">
        <v>4</v>
      </c>
      <c r="C9" s="35">
        <f>C8/C5</f>
        <v>0.11102021174205967</v>
      </c>
      <c r="D9" s="36">
        <f aca="true" t="shared" si="2" ref="D9:X9">D8/D5</f>
        <v>0.1173903712711925</v>
      </c>
      <c r="E9" s="36">
        <f t="shared" si="2"/>
        <v>0.10496940163191297</v>
      </c>
      <c r="F9" s="36">
        <f t="shared" si="2"/>
        <v>0.08326022109141955</v>
      </c>
      <c r="G9" s="36">
        <f t="shared" si="2"/>
        <v>0.05453959187433783</v>
      </c>
      <c r="H9" s="36">
        <f t="shared" si="2"/>
        <v>0.0579047619047619</v>
      </c>
      <c r="I9" s="36">
        <f t="shared" si="2"/>
        <v>0.10774975810353168</v>
      </c>
      <c r="J9" s="36">
        <f t="shared" si="2"/>
        <v>0.07293393322282737</v>
      </c>
      <c r="K9" s="36">
        <f>K8/K5</f>
        <v>0.01662510390689942</v>
      </c>
      <c r="L9" s="36">
        <f t="shared" si="2"/>
        <v>0.07534502051473331</v>
      </c>
      <c r="M9" s="36">
        <f t="shared" si="2"/>
        <v>0.0474676838313202</v>
      </c>
      <c r="N9" s="36">
        <f t="shared" si="2"/>
        <v>0.06420824295010846</v>
      </c>
      <c r="O9" s="36">
        <f t="shared" si="2"/>
        <v>0.055799183426584</v>
      </c>
      <c r="P9" s="36">
        <f t="shared" si="2"/>
        <v>0.0661764705882353</v>
      </c>
      <c r="Q9" s="36">
        <f t="shared" si="2"/>
        <v>0.09739723197686428</v>
      </c>
      <c r="R9" s="36">
        <f t="shared" si="2"/>
        <v>0.1599300087489064</v>
      </c>
      <c r="S9" s="36">
        <f t="shared" si="2"/>
        <v>0.09562483625884202</v>
      </c>
      <c r="T9" s="36">
        <f t="shared" si="2"/>
        <v>0.09546197874080131</v>
      </c>
      <c r="U9" s="36">
        <f>U8/U5</f>
        <v>0.08464766314570973</v>
      </c>
      <c r="V9" s="36">
        <f t="shared" si="2"/>
        <v>0.05665089379600421</v>
      </c>
      <c r="W9" s="37">
        <f t="shared" si="2"/>
        <v>0.06523534269199009</v>
      </c>
      <c r="X9" s="37">
        <f t="shared" si="2"/>
        <v>0.09543903359096054</v>
      </c>
    </row>
    <row r="10" spans="1:24" s="7" customFormat="1" ht="12.75">
      <c r="A10" s="132"/>
      <c r="B10" s="87" t="s">
        <v>42</v>
      </c>
      <c r="C10" s="78" t="s">
        <v>43</v>
      </c>
      <c r="D10" s="79" t="s">
        <v>45</v>
      </c>
      <c r="E10" s="79" t="s">
        <v>45</v>
      </c>
      <c r="F10" s="79" t="s">
        <v>44</v>
      </c>
      <c r="G10" s="79" t="s">
        <v>44</v>
      </c>
      <c r="H10" s="79" t="s">
        <v>44</v>
      </c>
      <c r="I10" s="79" t="s">
        <v>44</v>
      </c>
      <c r="J10" s="79" t="s">
        <v>44</v>
      </c>
      <c r="K10" s="79" t="s">
        <v>44</v>
      </c>
      <c r="L10" s="79" t="s">
        <v>44</v>
      </c>
      <c r="M10" s="79" t="s">
        <v>44</v>
      </c>
      <c r="N10" s="79" t="s">
        <v>44</v>
      </c>
      <c r="O10" s="79" t="s">
        <v>44</v>
      </c>
      <c r="P10" s="79" t="s">
        <v>44</v>
      </c>
      <c r="Q10" s="79" t="s">
        <v>44</v>
      </c>
      <c r="R10" s="79" t="s">
        <v>43</v>
      </c>
      <c r="S10" s="79" t="s">
        <v>78</v>
      </c>
      <c r="T10" s="79" t="s">
        <v>45</v>
      </c>
      <c r="U10" s="79" t="s">
        <v>44</v>
      </c>
      <c r="V10" s="79" t="s">
        <v>44</v>
      </c>
      <c r="W10" s="80" t="s">
        <v>44</v>
      </c>
      <c r="X10" s="80" t="s">
        <v>44</v>
      </c>
    </row>
    <row r="11" spans="1:24" ht="12.75">
      <c r="A11" s="132"/>
      <c r="B11" s="87" t="s">
        <v>81</v>
      </c>
      <c r="C11" s="23">
        <v>5972</v>
      </c>
      <c r="D11" s="24">
        <v>4110</v>
      </c>
      <c r="E11" s="24">
        <v>8033</v>
      </c>
      <c r="F11" s="24">
        <v>3624</v>
      </c>
      <c r="G11" s="24">
        <v>6185</v>
      </c>
      <c r="H11" s="24">
        <v>5259</v>
      </c>
      <c r="I11" s="24">
        <v>37529</v>
      </c>
      <c r="J11" s="24">
        <v>2664</v>
      </c>
      <c r="K11" s="24">
        <v>1049</v>
      </c>
      <c r="L11" s="24">
        <v>920</v>
      </c>
      <c r="M11" s="24">
        <v>1326</v>
      </c>
      <c r="N11" s="24">
        <v>719</v>
      </c>
      <c r="O11" s="24">
        <v>2094</v>
      </c>
      <c r="P11" s="24">
        <v>1837</v>
      </c>
      <c r="Q11" s="24">
        <v>2199</v>
      </c>
      <c r="R11" s="24">
        <v>3380</v>
      </c>
      <c r="S11" s="24">
        <v>2688</v>
      </c>
      <c r="T11" s="24">
        <v>2502</v>
      </c>
      <c r="U11" s="24">
        <v>2147</v>
      </c>
      <c r="V11" s="24">
        <v>1959</v>
      </c>
      <c r="W11" s="25">
        <v>1114</v>
      </c>
      <c r="X11" s="25">
        <f>SUM(C11:W11)</f>
        <v>97310</v>
      </c>
    </row>
    <row r="12" spans="1:24" ht="12.75">
      <c r="A12" s="132"/>
      <c r="B12" s="87" t="s">
        <v>39</v>
      </c>
      <c r="C12" s="23">
        <v>3143</v>
      </c>
      <c r="D12" s="24">
        <v>2033</v>
      </c>
      <c r="E12" s="24">
        <v>6596</v>
      </c>
      <c r="F12" s="24">
        <v>1390</v>
      </c>
      <c r="G12" s="24">
        <v>2874</v>
      </c>
      <c r="H12" s="24">
        <v>1918</v>
      </c>
      <c r="I12" s="24">
        <v>18704</v>
      </c>
      <c r="J12" s="24">
        <v>1055</v>
      </c>
      <c r="K12" s="24">
        <v>533</v>
      </c>
      <c r="L12" s="24">
        <v>333</v>
      </c>
      <c r="M12" s="24">
        <v>687</v>
      </c>
      <c r="N12" s="24">
        <v>333</v>
      </c>
      <c r="O12" s="24">
        <v>862</v>
      </c>
      <c r="P12" s="24">
        <v>678</v>
      </c>
      <c r="Q12" s="24">
        <v>1731</v>
      </c>
      <c r="R12" s="24">
        <v>1712</v>
      </c>
      <c r="S12" s="24">
        <v>911</v>
      </c>
      <c r="T12" s="24">
        <v>1701</v>
      </c>
      <c r="U12" s="24">
        <v>909</v>
      </c>
      <c r="V12" s="24">
        <v>1222</v>
      </c>
      <c r="W12" s="25">
        <v>492</v>
      </c>
      <c r="X12" s="25">
        <f>SUM(C12:W12)</f>
        <v>49817</v>
      </c>
    </row>
    <row r="13" spans="1:24" s="2" customFormat="1" ht="12.75">
      <c r="A13" s="132"/>
      <c r="B13" s="87" t="s">
        <v>40</v>
      </c>
      <c r="C13" s="23">
        <v>2323</v>
      </c>
      <c r="D13" s="24">
        <v>1473</v>
      </c>
      <c r="E13" s="24">
        <v>4888</v>
      </c>
      <c r="F13" s="24">
        <v>999</v>
      </c>
      <c r="G13" s="24">
        <v>2063</v>
      </c>
      <c r="H13" s="24">
        <v>1355</v>
      </c>
      <c r="I13" s="24">
        <v>13663</v>
      </c>
      <c r="J13" s="24">
        <v>716</v>
      </c>
      <c r="K13" s="24">
        <v>381</v>
      </c>
      <c r="L13" s="24">
        <v>243</v>
      </c>
      <c r="M13" s="24">
        <v>509</v>
      </c>
      <c r="N13" s="24">
        <v>258</v>
      </c>
      <c r="O13" s="24">
        <v>622</v>
      </c>
      <c r="P13" s="24">
        <v>485</v>
      </c>
      <c r="Q13" s="24">
        <v>1292</v>
      </c>
      <c r="R13" s="24">
        <v>1247</v>
      </c>
      <c r="S13" s="24">
        <v>643</v>
      </c>
      <c r="T13" s="24">
        <v>1236</v>
      </c>
      <c r="U13" s="24">
        <v>681</v>
      </c>
      <c r="V13" s="24">
        <v>919</v>
      </c>
      <c r="W13" s="25">
        <v>347</v>
      </c>
      <c r="X13" s="25">
        <f>SUM(C13:W13)</f>
        <v>36343</v>
      </c>
    </row>
    <row r="14" spans="1:24" s="2" customFormat="1" ht="12.75">
      <c r="A14" s="132"/>
      <c r="B14" s="89" t="s">
        <v>41</v>
      </c>
      <c r="C14" s="81">
        <f>C11/C13</f>
        <v>2.5708136030994404</v>
      </c>
      <c r="D14" s="82">
        <f aca="true" t="shared" si="3" ref="D14:X14">D11/D13</f>
        <v>2.790224032586558</v>
      </c>
      <c r="E14" s="82">
        <f t="shared" si="3"/>
        <v>1.6434124386252045</v>
      </c>
      <c r="F14" s="82">
        <f t="shared" si="3"/>
        <v>3.6276276276276276</v>
      </c>
      <c r="G14" s="82">
        <f t="shared" si="3"/>
        <v>2.998061076102763</v>
      </c>
      <c r="H14" s="82">
        <f t="shared" si="3"/>
        <v>3.881180811808118</v>
      </c>
      <c r="I14" s="82">
        <f t="shared" si="3"/>
        <v>2.7467613262094708</v>
      </c>
      <c r="J14" s="82">
        <f t="shared" si="3"/>
        <v>3.7206703910614527</v>
      </c>
      <c r="K14" s="82">
        <f>K11/K13</f>
        <v>2.7532808398950133</v>
      </c>
      <c r="L14" s="82">
        <f t="shared" si="3"/>
        <v>3.786008230452675</v>
      </c>
      <c r="M14" s="82">
        <f t="shared" si="3"/>
        <v>2.6051080550098233</v>
      </c>
      <c r="N14" s="82">
        <f t="shared" si="3"/>
        <v>2.7868217054263567</v>
      </c>
      <c r="O14" s="82">
        <f t="shared" si="3"/>
        <v>3.3665594855305465</v>
      </c>
      <c r="P14" s="82">
        <f t="shared" si="3"/>
        <v>3.7876288659793813</v>
      </c>
      <c r="Q14" s="82">
        <f t="shared" si="3"/>
        <v>1.7020123839009287</v>
      </c>
      <c r="R14" s="82">
        <f t="shared" si="3"/>
        <v>2.710505212510024</v>
      </c>
      <c r="S14" s="82">
        <f t="shared" si="3"/>
        <v>4.1804043545878695</v>
      </c>
      <c r="T14" s="82">
        <f t="shared" si="3"/>
        <v>2.0242718446601944</v>
      </c>
      <c r="U14" s="82">
        <f>U11/U13</f>
        <v>3.1527165932452275</v>
      </c>
      <c r="V14" s="82">
        <f t="shared" si="3"/>
        <v>2.131664853101197</v>
      </c>
      <c r="W14" s="83">
        <f t="shared" si="3"/>
        <v>3.2103746397694524</v>
      </c>
      <c r="X14" s="28">
        <f t="shared" si="3"/>
        <v>2.677544506507443</v>
      </c>
    </row>
    <row r="15" spans="1:24" s="2" customFormat="1" ht="13.5" thickBot="1">
      <c r="A15" s="133"/>
      <c r="B15" s="105" t="s">
        <v>80</v>
      </c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6"/>
      <c r="X15" s="86"/>
    </row>
    <row r="16" spans="1:24" ht="13.5" thickTop="1">
      <c r="A16" s="131" t="s">
        <v>5</v>
      </c>
      <c r="B16" s="8" t="s">
        <v>6</v>
      </c>
      <c r="C16" s="32">
        <v>1747</v>
      </c>
      <c r="D16" s="33">
        <v>1269</v>
      </c>
      <c r="E16" s="33">
        <v>2898</v>
      </c>
      <c r="F16" s="33">
        <v>993</v>
      </c>
      <c r="G16" s="33">
        <v>2808</v>
      </c>
      <c r="H16" s="33">
        <v>1343</v>
      </c>
      <c r="I16" s="33">
        <v>11156</v>
      </c>
      <c r="J16" s="33">
        <v>742</v>
      </c>
      <c r="K16" s="33">
        <v>1260</v>
      </c>
      <c r="L16" s="33">
        <v>227</v>
      </c>
      <c r="M16" s="33">
        <v>356</v>
      </c>
      <c r="N16" s="33">
        <v>233</v>
      </c>
      <c r="O16" s="33">
        <v>841</v>
      </c>
      <c r="P16" s="33">
        <v>504</v>
      </c>
      <c r="Q16" s="33">
        <v>694</v>
      </c>
      <c r="R16" s="33">
        <v>945</v>
      </c>
      <c r="S16" s="33">
        <v>715</v>
      </c>
      <c r="T16" s="33">
        <v>798</v>
      </c>
      <c r="U16" s="33">
        <v>496</v>
      </c>
      <c r="V16" s="33">
        <v>517</v>
      </c>
      <c r="W16" s="34">
        <v>371</v>
      </c>
      <c r="X16" s="103">
        <f>SUM(C16:W16)</f>
        <v>30913</v>
      </c>
    </row>
    <row r="17" spans="1:24" s="5" customFormat="1" ht="12.75">
      <c r="A17" s="132"/>
      <c r="B17" s="11" t="str">
        <f>B6</f>
        <v>Superficie territoriale (km)</v>
      </c>
      <c r="C17" s="50">
        <f aca="true" t="shared" si="4" ref="C17:W17">C6</f>
        <v>311.67</v>
      </c>
      <c r="D17" s="51">
        <f t="shared" si="4"/>
        <v>174.76</v>
      </c>
      <c r="E17" s="51">
        <f t="shared" si="4"/>
        <v>64.7425</v>
      </c>
      <c r="F17" s="51">
        <f t="shared" si="4"/>
        <v>170.011</v>
      </c>
      <c r="G17" s="51">
        <f t="shared" si="4"/>
        <v>284.12669999999997</v>
      </c>
      <c r="H17" s="51">
        <f t="shared" si="4"/>
        <v>157.0065</v>
      </c>
      <c r="I17" s="51">
        <f t="shared" si="4"/>
        <v>405.155</v>
      </c>
      <c r="J17" s="51">
        <f t="shared" si="4"/>
        <v>116.1835</v>
      </c>
      <c r="K17" s="51">
        <f>K6</f>
        <v>33.1764</v>
      </c>
      <c r="L17" s="51">
        <f t="shared" si="4"/>
        <v>108.3399</v>
      </c>
      <c r="M17" s="51">
        <f t="shared" si="4"/>
        <v>34.4373</v>
      </c>
      <c r="N17" s="51">
        <f t="shared" si="4"/>
        <v>22.707399999999996</v>
      </c>
      <c r="O17" s="51">
        <f t="shared" si="4"/>
        <v>84.3073</v>
      </c>
      <c r="P17" s="51">
        <f t="shared" si="4"/>
        <v>173.3434</v>
      </c>
      <c r="Q17" s="51">
        <f t="shared" si="4"/>
        <v>80.2335</v>
      </c>
      <c r="R17" s="51">
        <f t="shared" si="4"/>
        <v>126.64479999999999</v>
      </c>
      <c r="S17" s="51">
        <f t="shared" si="4"/>
        <v>112.8377</v>
      </c>
      <c r="T17" s="51">
        <f t="shared" si="4"/>
        <v>51.0355</v>
      </c>
      <c r="U17" s="51">
        <f>U6</f>
        <v>43.0544</v>
      </c>
      <c r="V17" s="51">
        <f t="shared" si="4"/>
        <v>42.0188</v>
      </c>
      <c r="W17" s="52">
        <f t="shared" si="4"/>
        <v>40.3274</v>
      </c>
      <c r="X17" s="74">
        <f>SUM(C17:W17)</f>
        <v>2636.1189999999997</v>
      </c>
    </row>
    <row r="18" spans="1:24" s="5" customFormat="1" ht="12.75">
      <c r="A18" s="132"/>
      <c r="B18" s="11" t="s">
        <v>7</v>
      </c>
      <c r="C18" s="53">
        <v>445</v>
      </c>
      <c r="D18" s="54">
        <v>291</v>
      </c>
      <c r="E18" s="54">
        <v>650</v>
      </c>
      <c r="F18" s="54">
        <v>231</v>
      </c>
      <c r="G18" s="54">
        <v>856</v>
      </c>
      <c r="H18" s="54">
        <v>272</v>
      </c>
      <c r="I18" s="54">
        <v>3025</v>
      </c>
      <c r="J18" s="54">
        <v>152</v>
      </c>
      <c r="K18" s="54">
        <v>64</v>
      </c>
      <c r="L18" s="54">
        <v>82</v>
      </c>
      <c r="M18" s="54">
        <v>69</v>
      </c>
      <c r="N18" s="54">
        <v>44</v>
      </c>
      <c r="O18" s="54">
        <v>94</v>
      </c>
      <c r="P18" s="54">
        <v>177</v>
      </c>
      <c r="Q18" s="54">
        <v>130</v>
      </c>
      <c r="R18" s="54">
        <v>162</v>
      </c>
      <c r="S18" s="54">
        <v>115</v>
      </c>
      <c r="T18" s="54">
        <v>190</v>
      </c>
      <c r="U18" s="54">
        <v>123</v>
      </c>
      <c r="V18" s="54">
        <v>114</v>
      </c>
      <c r="W18" s="55">
        <v>59</v>
      </c>
      <c r="X18" s="25">
        <f>SUM(C18:W18)</f>
        <v>7345</v>
      </c>
    </row>
    <row r="19" spans="1:24" s="5" customFormat="1" ht="12.75">
      <c r="A19" s="132"/>
      <c r="B19" s="11" t="s">
        <v>8</v>
      </c>
      <c r="C19" s="56">
        <f>C16/C17</f>
        <v>5.605287643982417</v>
      </c>
      <c r="D19" s="57">
        <f aca="true" t="shared" si="5" ref="D19:W19">D16/D17</f>
        <v>7.26138704509041</v>
      </c>
      <c r="E19" s="57">
        <f t="shared" si="5"/>
        <v>44.76194153762984</v>
      </c>
      <c r="F19" s="57">
        <f t="shared" si="5"/>
        <v>5.8407985365652815</v>
      </c>
      <c r="G19" s="57">
        <f t="shared" si="5"/>
        <v>9.882914910847873</v>
      </c>
      <c r="H19" s="57">
        <f t="shared" si="5"/>
        <v>8.553785989752017</v>
      </c>
      <c r="I19" s="57">
        <f t="shared" si="5"/>
        <v>27.535140872011947</v>
      </c>
      <c r="J19" s="57">
        <f t="shared" si="5"/>
        <v>6.386449022451553</v>
      </c>
      <c r="K19" s="57">
        <f>K16/K17</f>
        <v>37.978804210221725</v>
      </c>
      <c r="L19" s="57">
        <f t="shared" si="5"/>
        <v>2.095257610538684</v>
      </c>
      <c r="M19" s="57">
        <f t="shared" si="5"/>
        <v>10.337628095117793</v>
      </c>
      <c r="N19" s="57">
        <f t="shared" si="5"/>
        <v>10.260972194086511</v>
      </c>
      <c r="O19" s="57">
        <f t="shared" si="5"/>
        <v>9.975411381932526</v>
      </c>
      <c r="P19" s="57">
        <f t="shared" si="5"/>
        <v>2.9075234476766925</v>
      </c>
      <c r="Q19" s="57">
        <f t="shared" si="5"/>
        <v>8.649753531878828</v>
      </c>
      <c r="R19" s="57">
        <f t="shared" si="5"/>
        <v>7.46181446060162</v>
      </c>
      <c r="S19" s="57">
        <f t="shared" si="5"/>
        <v>6.336534686545366</v>
      </c>
      <c r="T19" s="57">
        <f t="shared" si="5"/>
        <v>15.636174819488396</v>
      </c>
      <c r="U19" s="57">
        <f>U16/U17</f>
        <v>11.52030919023375</v>
      </c>
      <c r="V19" s="57">
        <f t="shared" si="5"/>
        <v>12.304016297466848</v>
      </c>
      <c r="W19" s="58">
        <f t="shared" si="5"/>
        <v>9.199700451802002</v>
      </c>
      <c r="X19" s="103">
        <f>SUM(C19:W19)</f>
        <v>260.4916059359221</v>
      </c>
    </row>
    <row r="20" spans="1:24" s="6" customFormat="1" ht="12.75">
      <c r="A20" s="132"/>
      <c r="B20" s="12" t="s">
        <v>57</v>
      </c>
      <c r="C20" s="59">
        <v>191</v>
      </c>
      <c r="D20" s="60">
        <v>181</v>
      </c>
      <c r="E20" s="60">
        <v>620</v>
      </c>
      <c r="F20" s="60">
        <v>113</v>
      </c>
      <c r="G20" s="60">
        <v>432</v>
      </c>
      <c r="H20" s="60">
        <v>139</v>
      </c>
      <c r="I20" s="60">
        <v>2800</v>
      </c>
      <c r="J20" s="60">
        <v>76</v>
      </c>
      <c r="K20" s="60">
        <v>26</v>
      </c>
      <c r="L20" s="60">
        <v>20</v>
      </c>
      <c r="M20" s="60">
        <v>48</v>
      </c>
      <c r="N20" s="60">
        <v>35</v>
      </c>
      <c r="O20" s="60">
        <v>78</v>
      </c>
      <c r="P20" s="60">
        <v>61</v>
      </c>
      <c r="Q20" s="60">
        <v>89</v>
      </c>
      <c r="R20" s="60">
        <v>128</v>
      </c>
      <c r="S20" s="60">
        <v>71</v>
      </c>
      <c r="T20" s="60">
        <v>167</v>
      </c>
      <c r="U20" s="60">
        <v>55</v>
      </c>
      <c r="V20" s="60">
        <v>65</v>
      </c>
      <c r="W20" s="61">
        <v>36</v>
      </c>
      <c r="X20" s="25">
        <f>SUM(C20:W20)</f>
        <v>5431</v>
      </c>
    </row>
    <row r="21" spans="1:24" s="5" customFormat="1" ht="12.75">
      <c r="A21" s="132"/>
      <c r="B21" s="11" t="s">
        <v>48</v>
      </c>
      <c r="C21" s="44">
        <f>+C20/C16</f>
        <v>0.10933028048082427</v>
      </c>
      <c r="D21" s="45">
        <f aca="true" t="shared" si="6" ref="D21:W21">+D20/D16</f>
        <v>0.1426319936958235</v>
      </c>
      <c r="E21" s="45">
        <f t="shared" si="6"/>
        <v>0.2139406487232574</v>
      </c>
      <c r="F21" s="45">
        <f t="shared" si="6"/>
        <v>0.11379657603222558</v>
      </c>
      <c r="G21" s="45">
        <f t="shared" si="6"/>
        <v>0.15384615384615385</v>
      </c>
      <c r="H21" s="45">
        <f t="shared" si="6"/>
        <v>0.10349962769918093</v>
      </c>
      <c r="I21" s="45">
        <f t="shared" si="6"/>
        <v>0.2509860164933668</v>
      </c>
      <c r="J21" s="45">
        <f t="shared" si="6"/>
        <v>0.10242587601078167</v>
      </c>
      <c r="K21" s="45">
        <f>+K20/K16</f>
        <v>0.020634920634920634</v>
      </c>
      <c r="L21" s="45">
        <f t="shared" si="6"/>
        <v>0.0881057268722467</v>
      </c>
      <c r="M21" s="45">
        <f t="shared" si="6"/>
        <v>0.1348314606741573</v>
      </c>
      <c r="N21" s="45">
        <f t="shared" si="6"/>
        <v>0.15021459227467812</v>
      </c>
      <c r="O21" s="45">
        <f t="shared" si="6"/>
        <v>0.09274673008323424</v>
      </c>
      <c r="P21" s="45">
        <f t="shared" si="6"/>
        <v>0.12103174603174603</v>
      </c>
      <c r="Q21" s="45">
        <f t="shared" si="6"/>
        <v>0.1282420749279539</v>
      </c>
      <c r="R21" s="45">
        <f t="shared" si="6"/>
        <v>0.13544973544973546</v>
      </c>
      <c r="S21" s="45">
        <f t="shared" si="6"/>
        <v>0.0993006993006993</v>
      </c>
      <c r="T21" s="45">
        <f t="shared" si="6"/>
        <v>0.20927318295739347</v>
      </c>
      <c r="U21" s="45">
        <f>+U20/U16</f>
        <v>0.11088709677419355</v>
      </c>
      <c r="V21" s="45">
        <f t="shared" si="6"/>
        <v>0.12572533849129594</v>
      </c>
      <c r="W21" s="46">
        <f t="shared" si="6"/>
        <v>0.09703504043126684</v>
      </c>
      <c r="X21" s="46">
        <f>+X20/X16</f>
        <v>0.17568660434121566</v>
      </c>
    </row>
    <row r="22" spans="1:24" s="6" customFormat="1" ht="12.75">
      <c r="A22" s="132"/>
      <c r="B22" s="12" t="s">
        <v>56</v>
      </c>
      <c r="C22" s="59">
        <v>1207</v>
      </c>
      <c r="D22" s="60">
        <v>826</v>
      </c>
      <c r="E22" s="60">
        <v>1717</v>
      </c>
      <c r="F22" s="60">
        <v>669</v>
      </c>
      <c r="G22" s="60">
        <v>1764</v>
      </c>
      <c r="H22" s="60">
        <v>946</v>
      </c>
      <c r="I22" s="60">
        <v>6128</v>
      </c>
      <c r="J22" s="60">
        <v>482</v>
      </c>
      <c r="K22" s="60">
        <v>1137</v>
      </c>
      <c r="L22" s="60">
        <v>167</v>
      </c>
      <c r="M22" s="60">
        <v>248</v>
      </c>
      <c r="N22" s="60">
        <v>157</v>
      </c>
      <c r="O22" s="60">
        <v>641</v>
      </c>
      <c r="P22" s="60">
        <v>340</v>
      </c>
      <c r="Q22" s="60">
        <v>498</v>
      </c>
      <c r="R22" s="60">
        <v>632</v>
      </c>
      <c r="S22" s="60">
        <v>523</v>
      </c>
      <c r="T22" s="60">
        <v>493</v>
      </c>
      <c r="U22" s="60">
        <v>313</v>
      </c>
      <c r="V22" s="60">
        <v>375</v>
      </c>
      <c r="W22" s="61">
        <v>268</v>
      </c>
      <c r="X22" s="25">
        <f>SUM(C22:W22)</f>
        <v>19531</v>
      </c>
    </row>
    <row r="23" spans="1:24" s="5" customFormat="1" ht="12.75">
      <c r="A23" s="132"/>
      <c r="B23" s="11" t="s">
        <v>49</v>
      </c>
      <c r="C23" s="44">
        <f>+C22/C16</f>
        <v>0.6908986834573555</v>
      </c>
      <c r="D23" s="45">
        <f aca="true" t="shared" si="7" ref="D23:W23">+D22/D16</f>
        <v>0.6509062253743105</v>
      </c>
      <c r="E23" s="45">
        <f t="shared" si="7"/>
        <v>0.5924775707384403</v>
      </c>
      <c r="F23" s="45">
        <f t="shared" si="7"/>
        <v>0.6737160120845922</v>
      </c>
      <c r="G23" s="45">
        <f t="shared" si="7"/>
        <v>0.6282051282051282</v>
      </c>
      <c r="H23" s="45">
        <f t="shared" si="7"/>
        <v>0.7043931496649293</v>
      </c>
      <c r="I23" s="45">
        <f t="shared" si="7"/>
        <v>0.54930082466834</v>
      </c>
      <c r="J23" s="45">
        <f t="shared" si="7"/>
        <v>0.6495956873315364</v>
      </c>
      <c r="K23" s="45">
        <f>+K22/K16</f>
        <v>0.9023809523809524</v>
      </c>
      <c r="L23" s="45">
        <f t="shared" si="7"/>
        <v>0.73568281938326</v>
      </c>
      <c r="M23" s="45">
        <f t="shared" si="7"/>
        <v>0.6966292134831461</v>
      </c>
      <c r="N23" s="45">
        <f t="shared" si="7"/>
        <v>0.6738197424892703</v>
      </c>
      <c r="O23" s="45">
        <f t="shared" si="7"/>
        <v>0.7621878715814506</v>
      </c>
      <c r="P23" s="45">
        <f t="shared" si="7"/>
        <v>0.6746031746031746</v>
      </c>
      <c r="Q23" s="45">
        <f t="shared" si="7"/>
        <v>0.7175792507204611</v>
      </c>
      <c r="R23" s="45">
        <f t="shared" si="7"/>
        <v>0.6687830687830688</v>
      </c>
      <c r="S23" s="45">
        <f t="shared" si="7"/>
        <v>0.7314685314685314</v>
      </c>
      <c r="T23" s="45">
        <f t="shared" si="7"/>
        <v>0.6177944862155389</v>
      </c>
      <c r="U23" s="45">
        <f>+U22/U16</f>
        <v>0.6310483870967742</v>
      </c>
      <c r="V23" s="45">
        <f t="shared" si="7"/>
        <v>0.7253384912959381</v>
      </c>
      <c r="W23" s="46">
        <f t="shared" si="7"/>
        <v>0.7223719676549866</v>
      </c>
      <c r="X23" s="46">
        <f>+X22/X16</f>
        <v>0.6318053893184097</v>
      </c>
    </row>
    <row r="24" spans="1:24" s="5" customFormat="1" ht="12.75">
      <c r="A24" s="132"/>
      <c r="B24" s="1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4"/>
      <c r="X24" s="64"/>
    </row>
    <row r="25" spans="1:24" s="5" customFormat="1" ht="12.75">
      <c r="A25" s="132"/>
      <c r="B25" s="11" t="s">
        <v>9</v>
      </c>
      <c r="C25" s="65">
        <v>60</v>
      </c>
      <c r="D25" s="66">
        <v>54</v>
      </c>
      <c r="E25" s="66">
        <v>126</v>
      </c>
      <c r="F25" s="66">
        <v>48</v>
      </c>
      <c r="G25" s="66">
        <v>110</v>
      </c>
      <c r="H25" s="66">
        <v>44</v>
      </c>
      <c r="I25" s="66">
        <v>409</v>
      </c>
      <c r="J25" s="66">
        <v>23</v>
      </c>
      <c r="K25" s="66">
        <v>11</v>
      </c>
      <c r="L25" s="66">
        <v>7</v>
      </c>
      <c r="M25" s="66">
        <v>11</v>
      </c>
      <c r="N25" s="66">
        <v>3</v>
      </c>
      <c r="O25" s="66">
        <v>19</v>
      </c>
      <c r="P25" s="66">
        <v>22</v>
      </c>
      <c r="Q25" s="66">
        <v>17</v>
      </c>
      <c r="R25" s="66">
        <v>35</v>
      </c>
      <c r="S25" s="66">
        <v>37</v>
      </c>
      <c r="T25" s="66">
        <v>48</v>
      </c>
      <c r="U25" s="66">
        <v>14</v>
      </c>
      <c r="V25" s="66">
        <v>25</v>
      </c>
      <c r="W25" s="67">
        <v>4</v>
      </c>
      <c r="X25" s="25">
        <f>SUM(C25:W25)</f>
        <v>1127</v>
      </c>
    </row>
    <row r="26" spans="1:24" s="5" customFormat="1" ht="12.75">
      <c r="A26" s="132"/>
      <c r="B26" s="11" t="s">
        <v>10</v>
      </c>
      <c r="C26" s="65">
        <v>1079</v>
      </c>
      <c r="D26" s="66">
        <v>742</v>
      </c>
      <c r="E26" s="66">
        <v>1979</v>
      </c>
      <c r="F26" s="66">
        <v>581</v>
      </c>
      <c r="G26" s="66">
        <v>2015</v>
      </c>
      <c r="H26" s="66">
        <v>781</v>
      </c>
      <c r="I26" s="66">
        <v>7650</v>
      </c>
      <c r="J26" s="66">
        <v>489</v>
      </c>
      <c r="K26" s="66">
        <v>754</v>
      </c>
      <c r="L26" s="66">
        <v>123</v>
      </c>
      <c r="M26" s="66">
        <v>244</v>
      </c>
      <c r="N26" s="66">
        <v>154</v>
      </c>
      <c r="O26" s="66">
        <v>559</v>
      </c>
      <c r="P26" s="66">
        <v>297</v>
      </c>
      <c r="Q26" s="66">
        <v>461</v>
      </c>
      <c r="R26" s="66">
        <v>610</v>
      </c>
      <c r="S26" s="66">
        <v>417</v>
      </c>
      <c r="T26" s="66">
        <v>496</v>
      </c>
      <c r="U26" s="66">
        <v>301</v>
      </c>
      <c r="V26" s="66">
        <v>309</v>
      </c>
      <c r="W26" s="67">
        <v>196</v>
      </c>
      <c r="X26" s="25">
        <f>SUM(C26:W26)</f>
        <v>20237</v>
      </c>
    </row>
    <row r="27" spans="1:24" ht="12.75">
      <c r="A27" s="132"/>
      <c r="B27" s="88" t="s">
        <v>12</v>
      </c>
      <c r="C27" s="23">
        <v>1878</v>
      </c>
      <c r="D27" s="24">
        <v>1386</v>
      </c>
      <c r="E27" s="24">
        <v>3200</v>
      </c>
      <c r="F27" s="24">
        <v>1092</v>
      </c>
      <c r="G27" s="24">
        <v>3256</v>
      </c>
      <c r="H27" s="24">
        <v>1438</v>
      </c>
      <c r="I27" s="24">
        <v>12730</v>
      </c>
      <c r="J27" s="24">
        <v>828</v>
      </c>
      <c r="K27" s="24">
        <v>1307</v>
      </c>
      <c r="L27" s="24">
        <v>248</v>
      </c>
      <c r="M27" s="24">
        <v>404</v>
      </c>
      <c r="N27" s="24">
        <v>245</v>
      </c>
      <c r="O27" s="24">
        <v>908</v>
      </c>
      <c r="P27" s="24">
        <v>559</v>
      </c>
      <c r="Q27" s="24">
        <v>759</v>
      </c>
      <c r="R27" s="24">
        <v>1024</v>
      </c>
      <c r="S27" s="24">
        <v>765</v>
      </c>
      <c r="T27" s="24">
        <v>871</v>
      </c>
      <c r="U27" s="24">
        <v>558</v>
      </c>
      <c r="V27" s="24">
        <v>561</v>
      </c>
      <c r="W27" s="25">
        <v>400</v>
      </c>
      <c r="X27" s="25">
        <f>SUM(C27:W27)</f>
        <v>34417</v>
      </c>
    </row>
    <row r="28" spans="1:24" ht="12.75">
      <c r="A28" s="132"/>
      <c r="B28" s="11" t="s">
        <v>59</v>
      </c>
      <c r="C28" s="23">
        <v>2192</v>
      </c>
      <c r="D28" s="24">
        <v>1560</v>
      </c>
      <c r="E28" s="24">
        <v>3548</v>
      </c>
      <c r="F28" s="24">
        <v>1224</v>
      </c>
      <c r="G28" s="24">
        <v>3664</v>
      </c>
      <c r="H28" s="24">
        <v>1615</v>
      </c>
      <c r="I28" s="24">
        <v>14181</v>
      </c>
      <c r="J28" s="24">
        <v>894</v>
      </c>
      <c r="K28" s="24">
        <v>1324</v>
      </c>
      <c r="L28" s="24">
        <v>309</v>
      </c>
      <c r="M28" s="24">
        <v>425</v>
      </c>
      <c r="N28" s="24">
        <v>277</v>
      </c>
      <c r="O28" s="24">
        <v>935</v>
      </c>
      <c r="P28" s="24">
        <v>681</v>
      </c>
      <c r="Q28" s="24">
        <v>824</v>
      </c>
      <c r="R28" s="24">
        <v>1107</v>
      </c>
      <c r="S28" s="24">
        <v>830</v>
      </c>
      <c r="T28" s="24">
        <v>988</v>
      </c>
      <c r="U28" s="24">
        <v>619</v>
      </c>
      <c r="V28" s="24">
        <v>631</v>
      </c>
      <c r="W28" s="25">
        <v>430</v>
      </c>
      <c r="X28" s="25">
        <f>SUM(C28:W28)</f>
        <v>38258</v>
      </c>
    </row>
    <row r="29" spans="1:24" ht="12.75">
      <c r="A29" s="132"/>
      <c r="B29" s="11" t="s">
        <v>58</v>
      </c>
      <c r="C29" s="23">
        <v>2334</v>
      </c>
      <c r="D29" s="24">
        <v>1687</v>
      </c>
      <c r="E29" s="24">
        <v>3884</v>
      </c>
      <c r="F29" s="24">
        <v>1338</v>
      </c>
      <c r="G29" s="24">
        <v>4137</v>
      </c>
      <c r="H29" s="24">
        <v>1719</v>
      </c>
      <c r="I29" s="24">
        <v>15909</v>
      </c>
      <c r="J29" s="24">
        <v>988</v>
      </c>
      <c r="K29" s="24">
        <v>1374</v>
      </c>
      <c r="L29" s="24">
        <v>330</v>
      </c>
      <c r="M29" s="24">
        <v>475</v>
      </c>
      <c r="N29" s="24">
        <v>291</v>
      </c>
      <c r="O29" s="24">
        <v>1008</v>
      </c>
      <c r="P29" s="24">
        <v>737</v>
      </c>
      <c r="Q29" s="24">
        <v>893</v>
      </c>
      <c r="R29" s="24">
        <v>1193</v>
      </c>
      <c r="S29" s="24">
        <v>884</v>
      </c>
      <c r="T29" s="24">
        <v>1070</v>
      </c>
      <c r="U29" s="24">
        <v>684</v>
      </c>
      <c r="V29" s="24">
        <v>679</v>
      </c>
      <c r="W29" s="25">
        <v>460</v>
      </c>
      <c r="X29" s="25">
        <f>SUM(C29:W29)</f>
        <v>42074</v>
      </c>
    </row>
    <row r="30" spans="1:24" s="5" customFormat="1" ht="13.5" thickBot="1">
      <c r="A30" s="133"/>
      <c r="B30" s="13"/>
      <c r="C30" s="68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70"/>
      <c r="X30" s="70"/>
    </row>
    <row r="31" spans="1:24" s="5" customFormat="1" ht="13.5" thickTop="1">
      <c r="A31" s="134" t="s">
        <v>11</v>
      </c>
      <c r="B31" s="8" t="s">
        <v>82</v>
      </c>
      <c r="C31" s="32">
        <v>1747</v>
      </c>
      <c r="D31" s="33">
        <v>1269</v>
      </c>
      <c r="E31" s="33">
        <v>2898</v>
      </c>
      <c r="F31" s="33">
        <v>993</v>
      </c>
      <c r="G31" s="33">
        <v>2808</v>
      </c>
      <c r="H31" s="33">
        <v>1343</v>
      </c>
      <c r="I31" s="33">
        <v>11156</v>
      </c>
      <c r="J31" s="33">
        <v>742</v>
      </c>
      <c r="K31" s="33">
        <v>1260</v>
      </c>
      <c r="L31" s="33">
        <v>227</v>
      </c>
      <c r="M31" s="33">
        <v>356</v>
      </c>
      <c r="N31" s="33">
        <v>233</v>
      </c>
      <c r="O31" s="33">
        <v>841</v>
      </c>
      <c r="P31" s="33">
        <v>504</v>
      </c>
      <c r="Q31" s="33">
        <v>694</v>
      </c>
      <c r="R31" s="33">
        <v>945</v>
      </c>
      <c r="S31" s="33">
        <v>715</v>
      </c>
      <c r="T31" s="33">
        <v>798</v>
      </c>
      <c r="U31" s="33">
        <v>496</v>
      </c>
      <c r="V31" s="33">
        <v>517</v>
      </c>
      <c r="W31" s="34">
        <v>371</v>
      </c>
      <c r="X31" s="103">
        <f>SUM(C31:W31)</f>
        <v>30913</v>
      </c>
    </row>
    <row r="32" spans="1:24" s="5" customFormat="1" ht="12.75">
      <c r="A32" s="135"/>
      <c r="B32" s="106" t="s">
        <v>73</v>
      </c>
      <c r="C32" s="107">
        <v>1752</v>
      </c>
      <c r="D32" s="108">
        <v>1302</v>
      </c>
      <c r="E32" s="108">
        <v>2935</v>
      </c>
      <c r="F32" s="108">
        <v>1016</v>
      </c>
      <c r="G32" s="108">
        <v>2823</v>
      </c>
      <c r="H32" s="108">
        <v>1362</v>
      </c>
      <c r="I32" s="108">
        <v>11233</v>
      </c>
      <c r="J32" s="108">
        <v>768</v>
      </c>
      <c r="K32" s="108">
        <v>1219</v>
      </c>
      <c r="L32" s="108">
        <v>238</v>
      </c>
      <c r="M32" s="108">
        <v>361</v>
      </c>
      <c r="N32" s="108">
        <v>243</v>
      </c>
      <c r="O32" s="108">
        <v>845</v>
      </c>
      <c r="P32" s="108">
        <v>524</v>
      </c>
      <c r="Q32" s="108">
        <v>702</v>
      </c>
      <c r="R32" s="108">
        <v>963</v>
      </c>
      <c r="S32" s="108">
        <v>729</v>
      </c>
      <c r="T32" s="108">
        <v>788</v>
      </c>
      <c r="U32" s="108">
        <v>503</v>
      </c>
      <c r="V32" s="108">
        <v>542</v>
      </c>
      <c r="W32" s="103">
        <v>378</v>
      </c>
      <c r="X32" s="103">
        <v>31226</v>
      </c>
    </row>
    <row r="33" spans="1:24" ht="12.75">
      <c r="A33" s="135"/>
      <c r="B33" s="11" t="s">
        <v>66</v>
      </c>
      <c r="C33" s="100">
        <v>1794</v>
      </c>
      <c r="D33" s="101">
        <v>1344</v>
      </c>
      <c r="E33" s="101">
        <v>2977</v>
      </c>
      <c r="F33" s="101">
        <v>1049</v>
      </c>
      <c r="G33" s="101">
        <v>2839</v>
      </c>
      <c r="H33" s="101">
        <v>1407</v>
      </c>
      <c r="I33" s="101">
        <v>11396</v>
      </c>
      <c r="J33" s="101">
        <v>779</v>
      </c>
      <c r="K33" s="101">
        <v>1223</v>
      </c>
      <c r="L33" s="101">
        <v>251</v>
      </c>
      <c r="M33" s="101">
        <v>367</v>
      </c>
      <c r="N33" s="101">
        <v>245</v>
      </c>
      <c r="O33" s="101">
        <v>858</v>
      </c>
      <c r="P33" s="101">
        <v>525</v>
      </c>
      <c r="Q33" s="101">
        <v>724</v>
      </c>
      <c r="R33" s="101">
        <v>970</v>
      </c>
      <c r="S33" s="101">
        <f>454+283</f>
        <v>737</v>
      </c>
      <c r="T33" s="101">
        <v>810</v>
      </c>
      <c r="U33" s="101">
        <f>184+334</f>
        <v>518</v>
      </c>
      <c r="V33" s="101">
        <v>551</v>
      </c>
      <c r="W33" s="102">
        <v>381</v>
      </c>
      <c r="X33" s="102">
        <f>SUM(C33:W33)</f>
        <v>31745</v>
      </c>
    </row>
    <row r="34" spans="1:24" ht="12.75">
      <c r="A34" s="135"/>
      <c r="B34" s="10" t="s">
        <v>83</v>
      </c>
      <c r="C34" s="91">
        <f>+C31/C32-1</f>
        <v>-0.0028538812785388057</v>
      </c>
      <c r="D34" s="91">
        <f aca="true" t="shared" si="8" ref="D34:W34">+D31/D32-1</f>
        <v>-0.025345622119815614</v>
      </c>
      <c r="E34" s="92">
        <f t="shared" si="8"/>
        <v>-0.012606473594548584</v>
      </c>
      <c r="F34" s="92">
        <f t="shared" si="8"/>
        <v>-0.02263779527559051</v>
      </c>
      <c r="G34" s="92">
        <f t="shared" si="8"/>
        <v>-0.005313496280552554</v>
      </c>
      <c r="H34" s="92">
        <f t="shared" si="8"/>
        <v>-0.013950073421439058</v>
      </c>
      <c r="I34" s="92">
        <f t="shared" si="8"/>
        <v>-0.006854802813139882</v>
      </c>
      <c r="J34" s="92">
        <f t="shared" si="8"/>
        <v>-0.03385416666666663</v>
      </c>
      <c r="K34" s="92">
        <f t="shared" si="8"/>
        <v>0.033634126333059955</v>
      </c>
      <c r="L34" s="92">
        <f t="shared" si="8"/>
        <v>-0.04621848739495793</v>
      </c>
      <c r="M34" s="92">
        <f t="shared" si="8"/>
        <v>-0.013850415512465353</v>
      </c>
      <c r="N34" s="92">
        <f t="shared" si="8"/>
        <v>-0.04115226337448563</v>
      </c>
      <c r="O34" s="92">
        <f t="shared" si="8"/>
        <v>-0.004733727810650845</v>
      </c>
      <c r="P34" s="92">
        <f t="shared" si="8"/>
        <v>-0.03816793893129766</v>
      </c>
      <c r="Q34" s="92">
        <f t="shared" si="8"/>
        <v>-0.01139601139601143</v>
      </c>
      <c r="R34" s="92">
        <f t="shared" si="8"/>
        <v>-0.01869158878504673</v>
      </c>
      <c r="S34" s="92">
        <f t="shared" si="8"/>
        <v>-0.019204389574759895</v>
      </c>
      <c r="T34" s="92">
        <f t="shared" si="8"/>
        <v>0.012690355329949332</v>
      </c>
      <c r="U34" s="92">
        <f t="shared" si="8"/>
        <v>-0.013916500994035741</v>
      </c>
      <c r="V34" s="92">
        <f t="shared" si="8"/>
        <v>-0.04612546125461259</v>
      </c>
      <c r="W34" s="93">
        <f t="shared" si="8"/>
        <v>-0.01851851851851849</v>
      </c>
      <c r="X34" s="93">
        <f>+X31/X32-1</f>
        <v>-0.010023698200217757</v>
      </c>
    </row>
    <row r="35" spans="1:24" ht="12.75">
      <c r="A35" s="135"/>
      <c r="B35" s="10" t="s">
        <v>67</v>
      </c>
      <c r="C35" s="94">
        <v>2178</v>
      </c>
      <c r="D35" s="94">
        <v>1632</v>
      </c>
      <c r="E35" s="94">
        <v>3286</v>
      </c>
      <c r="F35" s="94">
        <v>1269</v>
      </c>
      <c r="G35" s="94">
        <v>3076</v>
      </c>
      <c r="H35" s="94">
        <v>1654</v>
      </c>
      <c r="I35" s="94">
        <v>11846</v>
      </c>
      <c r="J35" s="94">
        <v>906</v>
      </c>
      <c r="K35" s="94">
        <v>1217</v>
      </c>
      <c r="L35" s="94">
        <v>326</v>
      </c>
      <c r="M35" s="94">
        <v>447</v>
      </c>
      <c r="N35" s="94">
        <v>262</v>
      </c>
      <c r="O35" s="94">
        <v>937</v>
      </c>
      <c r="P35" s="94">
        <v>686</v>
      </c>
      <c r="Q35" s="94">
        <v>801</v>
      </c>
      <c r="R35" s="94">
        <v>1189</v>
      </c>
      <c r="S35" s="94">
        <f>551+320</f>
        <v>871</v>
      </c>
      <c r="T35" s="94">
        <v>922</v>
      </c>
      <c r="U35" s="94">
        <f>235+397</f>
        <v>632</v>
      </c>
      <c r="V35" s="94">
        <v>627</v>
      </c>
      <c r="W35" s="90">
        <v>479</v>
      </c>
      <c r="X35" s="90">
        <f>SUM(C35:W35)</f>
        <v>35243</v>
      </c>
    </row>
    <row r="36" spans="1:24" ht="12.75">
      <c r="A36" s="135"/>
      <c r="B36" s="10" t="s">
        <v>68</v>
      </c>
      <c r="C36" s="91">
        <f>+C31/C35-1</f>
        <v>-0.19788797061524332</v>
      </c>
      <c r="D36" s="92">
        <f aca="true" t="shared" si="9" ref="D36:V36">+D31/D35-1</f>
        <v>-0.22242647058823528</v>
      </c>
      <c r="E36" s="92">
        <f t="shared" si="9"/>
        <v>-0.1180766889835666</v>
      </c>
      <c r="F36" s="92">
        <f t="shared" si="9"/>
        <v>-0.21749408983451535</v>
      </c>
      <c r="G36" s="92">
        <f t="shared" si="9"/>
        <v>-0.08712613784135237</v>
      </c>
      <c r="H36" s="92">
        <f t="shared" si="9"/>
        <v>-0.18802902055622728</v>
      </c>
      <c r="I36" s="92">
        <f t="shared" si="9"/>
        <v>-0.058247509707918255</v>
      </c>
      <c r="J36" s="92">
        <f t="shared" si="9"/>
        <v>-0.18101545253863138</v>
      </c>
      <c r="K36" s="92">
        <f t="shared" si="9"/>
        <v>0.03533278553820862</v>
      </c>
      <c r="L36" s="92">
        <f t="shared" si="9"/>
        <v>-0.30368098159509205</v>
      </c>
      <c r="M36" s="92">
        <f t="shared" si="9"/>
        <v>-0.20357941834451898</v>
      </c>
      <c r="N36" s="92">
        <f t="shared" si="9"/>
        <v>-0.11068702290076338</v>
      </c>
      <c r="O36" s="92">
        <f t="shared" si="9"/>
        <v>-0.10245464247598723</v>
      </c>
      <c r="P36" s="92">
        <f t="shared" si="9"/>
        <v>-0.26530612244897955</v>
      </c>
      <c r="Q36" s="92">
        <f t="shared" si="9"/>
        <v>-0.13358302122347065</v>
      </c>
      <c r="R36" s="92">
        <f t="shared" si="9"/>
        <v>-0.20521446593776282</v>
      </c>
      <c r="S36" s="92">
        <f t="shared" si="9"/>
        <v>-0.17910447761194026</v>
      </c>
      <c r="T36" s="92">
        <f t="shared" si="9"/>
        <v>-0.13449023861171372</v>
      </c>
      <c r="U36" s="92">
        <f t="shared" si="9"/>
        <v>-0.21518987341772156</v>
      </c>
      <c r="V36" s="92">
        <f t="shared" si="9"/>
        <v>-0.17543859649122806</v>
      </c>
      <c r="W36" s="93">
        <f>+W31/W35-1</f>
        <v>-0.22546972860125258</v>
      </c>
      <c r="X36" s="93">
        <f>+X31/X35-1</f>
        <v>-0.12286127741679198</v>
      </c>
    </row>
    <row r="37" spans="1:24" ht="12.75">
      <c r="A37" s="135"/>
      <c r="B37" s="10" t="s">
        <v>84</v>
      </c>
      <c r="C37" s="39">
        <v>90</v>
      </c>
      <c r="D37" s="39">
        <v>45</v>
      </c>
      <c r="E37" s="101">
        <v>154</v>
      </c>
      <c r="F37" s="101">
        <v>30</v>
      </c>
      <c r="G37" s="101">
        <v>149</v>
      </c>
      <c r="H37" s="101">
        <v>54</v>
      </c>
      <c r="I37" s="101">
        <v>582</v>
      </c>
      <c r="J37" s="101">
        <v>19</v>
      </c>
      <c r="K37" s="101">
        <v>69</v>
      </c>
      <c r="L37" s="101">
        <v>6</v>
      </c>
      <c r="M37" s="101">
        <v>24</v>
      </c>
      <c r="N37" s="101">
        <v>7</v>
      </c>
      <c r="O37" s="101">
        <v>39</v>
      </c>
      <c r="P37" s="101">
        <v>18</v>
      </c>
      <c r="Q37" s="101">
        <v>33</v>
      </c>
      <c r="R37" s="101">
        <v>36</v>
      </c>
      <c r="S37" s="101">
        <v>22</v>
      </c>
      <c r="T37" s="101">
        <v>33</v>
      </c>
      <c r="U37" s="101">
        <v>28</v>
      </c>
      <c r="V37" s="101">
        <v>20</v>
      </c>
      <c r="W37" s="102">
        <v>11</v>
      </c>
      <c r="X37" s="103">
        <f>SUM(C37:W37)</f>
        <v>1469</v>
      </c>
    </row>
    <row r="38" spans="1:24" ht="12.75">
      <c r="A38" s="135"/>
      <c r="B38" s="87" t="s">
        <v>75</v>
      </c>
      <c r="C38" s="38">
        <v>90</v>
      </c>
      <c r="D38" s="39">
        <v>59</v>
      </c>
      <c r="E38" s="39">
        <v>166</v>
      </c>
      <c r="F38" s="39">
        <v>39</v>
      </c>
      <c r="G38" s="39">
        <v>182</v>
      </c>
      <c r="H38" s="39">
        <v>44</v>
      </c>
      <c r="I38" s="39">
        <v>688</v>
      </c>
      <c r="J38" s="39">
        <v>37</v>
      </c>
      <c r="K38" s="39">
        <v>35</v>
      </c>
      <c r="L38" s="39">
        <v>7</v>
      </c>
      <c r="M38" s="39">
        <v>22</v>
      </c>
      <c r="N38" s="39">
        <v>11</v>
      </c>
      <c r="O38" s="39">
        <v>41</v>
      </c>
      <c r="P38" s="39">
        <v>24</v>
      </c>
      <c r="Q38" s="39">
        <v>35</v>
      </c>
      <c r="R38" s="39">
        <v>53</v>
      </c>
      <c r="S38" s="39">
        <v>42</v>
      </c>
      <c r="T38" s="39">
        <v>41</v>
      </c>
      <c r="U38" s="39">
        <v>23</v>
      </c>
      <c r="V38" s="39">
        <v>27</v>
      </c>
      <c r="W38" s="40">
        <v>14</v>
      </c>
      <c r="X38" s="103">
        <v>1680</v>
      </c>
    </row>
    <row r="39" spans="1:24" ht="12.75">
      <c r="A39" s="135"/>
      <c r="B39" s="87" t="s">
        <v>74</v>
      </c>
      <c r="C39" s="38">
        <v>94</v>
      </c>
      <c r="D39" s="39">
        <v>63</v>
      </c>
      <c r="E39" s="39">
        <v>174</v>
      </c>
      <c r="F39" s="39">
        <v>48</v>
      </c>
      <c r="G39" s="39">
        <v>199</v>
      </c>
      <c r="H39" s="39">
        <v>48</v>
      </c>
      <c r="I39" s="39">
        <v>767</v>
      </c>
      <c r="J39" s="39">
        <v>32</v>
      </c>
      <c r="K39" s="39">
        <v>55</v>
      </c>
      <c r="L39" s="39">
        <v>12</v>
      </c>
      <c r="M39" s="39">
        <v>17</v>
      </c>
      <c r="N39" s="39">
        <v>12</v>
      </c>
      <c r="O39" s="39">
        <v>40</v>
      </c>
      <c r="P39" s="39">
        <v>21</v>
      </c>
      <c r="Q39" s="39">
        <v>31</v>
      </c>
      <c r="R39" s="39">
        <v>54</v>
      </c>
      <c r="S39" s="39">
        <v>35</v>
      </c>
      <c r="T39" s="39">
        <v>41</v>
      </c>
      <c r="U39" s="39">
        <f>7+15</f>
        <v>22</v>
      </c>
      <c r="V39" s="39">
        <v>24</v>
      </c>
      <c r="W39" s="40">
        <v>7</v>
      </c>
      <c r="X39" s="103">
        <f>SUM(C39:W39)</f>
        <v>1796</v>
      </c>
    </row>
    <row r="40" spans="1:24" ht="12.75">
      <c r="A40" s="135"/>
      <c r="B40" s="87" t="s">
        <v>85</v>
      </c>
      <c r="C40" s="91">
        <f>C37/C38-1</f>
        <v>0</v>
      </c>
      <c r="D40" s="92">
        <f aca="true" t="shared" si="10" ref="D40:X40">D37/D38-1</f>
        <v>-0.23728813559322037</v>
      </c>
      <c r="E40" s="92">
        <f t="shared" si="10"/>
        <v>-0.07228915662650603</v>
      </c>
      <c r="F40" s="92">
        <f t="shared" si="10"/>
        <v>-0.23076923076923073</v>
      </c>
      <c r="G40" s="92">
        <f t="shared" si="10"/>
        <v>-0.18131868131868134</v>
      </c>
      <c r="H40" s="92">
        <f t="shared" si="10"/>
        <v>0.2272727272727273</v>
      </c>
      <c r="I40" s="92">
        <f t="shared" si="10"/>
        <v>-0.15406976744186052</v>
      </c>
      <c r="J40" s="92">
        <f t="shared" si="10"/>
        <v>-0.4864864864864865</v>
      </c>
      <c r="K40" s="92">
        <f t="shared" si="10"/>
        <v>0.9714285714285715</v>
      </c>
      <c r="L40" s="92">
        <f t="shared" si="10"/>
        <v>-0.1428571428571429</v>
      </c>
      <c r="M40" s="92">
        <f t="shared" si="10"/>
        <v>0.09090909090909083</v>
      </c>
      <c r="N40" s="92">
        <f t="shared" si="10"/>
        <v>-0.36363636363636365</v>
      </c>
      <c r="O40" s="92">
        <f t="shared" si="10"/>
        <v>-0.04878048780487809</v>
      </c>
      <c r="P40" s="92">
        <f t="shared" si="10"/>
        <v>-0.25</v>
      </c>
      <c r="Q40" s="92">
        <f t="shared" si="10"/>
        <v>-0.05714285714285716</v>
      </c>
      <c r="R40" s="92">
        <f t="shared" si="10"/>
        <v>-0.3207547169811321</v>
      </c>
      <c r="S40" s="92">
        <f t="shared" si="10"/>
        <v>-0.47619047619047616</v>
      </c>
      <c r="T40" s="92">
        <f t="shared" si="10"/>
        <v>-0.19512195121951215</v>
      </c>
      <c r="U40" s="92">
        <f t="shared" si="10"/>
        <v>0.21739130434782616</v>
      </c>
      <c r="V40" s="92">
        <f t="shared" si="10"/>
        <v>-0.2592592592592593</v>
      </c>
      <c r="W40" s="93">
        <f t="shared" si="10"/>
        <v>-0.2142857142857143</v>
      </c>
      <c r="X40" s="93">
        <f t="shared" si="10"/>
        <v>-0.1255952380952381</v>
      </c>
    </row>
    <row r="41" spans="1:24" ht="12.75">
      <c r="A41" s="135"/>
      <c r="B41" s="87" t="s">
        <v>86</v>
      </c>
      <c r="C41" s="109">
        <v>104</v>
      </c>
      <c r="D41" s="110">
        <v>74</v>
      </c>
      <c r="E41" s="110">
        <v>191</v>
      </c>
      <c r="F41" s="110">
        <v>57</v>
      </c>
      <c r="G41" s="110">
        <v>162</v>
      </c>
      <c r="H41" s="110">
        <v>81</v>
      </c>
      <c r="I41" s="110">
        <v>691</v>
      </c>
      <c r="J41" s="110">
        <v>50</v>
      </c>
      <c r="K41" s="94">
        <v>25</v>
      </c>
      <c r="L41" s="110">
        <v>17</v>
      </c>
      <c r="M41" s="110">
        <v>23</v>
      </c>
      <c r="N41" s="110">
        <v>15</v>
      </c>
      <c r="O41" s="110">
        <v>44</v>
      </c>
      <c r="P41" s="110">
        <v>40</v>
      </c>
      <c r="Q41" s="110">
        <v>49</v>
      </c>
      <c r="R41" s="110">
        <v>60</v>
      </c>
      <c r="S41" s="110">
        <v>38</v>
      </c>
      <c r="T41" s="110">
        <v>37</v>
      </c>
      <c r="U41" s="110">
        <v>34</v>
      </c>
      <c r="V41" s="110">
        <v>43</v>
      </c>
      <c r="W41" s="103">
        <v>22</v>
      </c>
      <c r="X41" s="103">
        <f>SUM(C41:W41)</f>
        <v>1857</v>
      </c>
    </row>
    <row r="42" spans="1:24" ht="12.75">
      <c r="A42" s="135"/>
      <c r="B42" s="87" t="s">
        <v>76</v>
      </c>
      <c r="C42" s="38">
        <v>136</v>
      </c>
      <c r="D42" s="39">
        <v>100</v>
      </c>
      <c r="E42" s="39">
        <v>186</v>
      </c>
      <c r="F42" s="39">
        <v>60</v>
      </c>
      <c r="G42" s="39">
        <v>171</v>
      </c>
      <c r="H42" s="39">
        <v>81</v>
      </c>
      <c r="I42" s="39">
        <v>754</v>
      </c>
      <c r="J42" s="39">
        <v>45</v>
      </c>
      <c r="K42" s="95">
        <v>30</v>
      </c>
      <c r="L42" s="39">
        <v>23</v>
      </c>
      <c r="M42" s="39">
        <v>30</v>
      </c>
      <c r="N42" s="39">
        <v>11</v>
      </c>
      <c r="O42" s="39">
        <v>56</v>
      </c>
      <c r="P42" s="39">
        <v>30</v>
      </c>
      <c r="Q42" s="39">
        <v>47</v>
      </c>
      <c r="R42" s="39">
        <v>65</v>
      </c>
      <c r="S42" s="39">
        <v>47</v>
      </c>
      <c r="T42" s="39">
        <v>60</v>
      </c>
      <c r="U42" s="39">
        <v>32</v>
      </c>
      <c r="V42" s="39">
        <v>42</v>
      </c>
      <c r="W42" s="40">
        <v>19</v>
      </c>
      <c r="X42" s="103">
        <v>2025</v>
      </c>
    </row>
    <row r="43" spans="1:24" ht="12.75">
      <c r="A43" s="135"/>
      <c r="B43" s="87" t="s">
        <v>77</v>
      </c>
      <c r="C43" s="38">
        <v>116</v>
      </c>
      <c r="D43" s="39">
        <v>94</v>
      </c>
      <c r="E43" s="39">
        <v>224</v>
      </c>
      <c r="F43" s="39">
        <v>70</v>
      </c>
      <c r="G43" s="39">
        <v>192</v>
      </c>
      <c r="H43" s="39">
        <v>88</v>
      </c>
      <c r="I43" s="39">
        <v>765</v>
      </c>
      <c r="J43" s="39">
        <v>48</v>
      </c>
      <c r="K43" s="95">
        <v>42</v>
      </c>
      <c r="L43" s="39">
        <v>24</v>
      </c>
      <c r="M43" s="39">
        <v>32</v>
      </c>
      <c r="N43" s="39">
        <v>10</v>
      </c>
      <c r="O43" s="39">
        <v>51</v>
      </c>
      <c r="P43" s="39">
        <v>32</v>
      </c>
      <c r="Q43" s="39">
        <v>47</v>
      </c>
      <c r="R43" s="39">
        <v>54</v>
      </c>
      <c r="S43" s="39">
        <f>39+16</f>
        <v>55</v>
      </c>
      <c r="T43" s="39">
        <v>48</v>
      </c>
      <c r="U43" s="39">
        <f>16+24</f>
        <v>40</v>
      </c>
      <c r="V43" s="39">
        <v>29</v>
      </c>
      <c r="W43" s="40">
        <v>18</v>
      </c>
      <c r="X43" s="103">
        <f>SUM(C43:W43)</f>
        <v>2079</v>
      </c>
    </row>
    <row r="44" spans="1:24" ht="12.75">
      <c r="A44" s="135"/>
      <c r="B44" s="87" t="s">
        <v>87</v>
      </c>
      <c r="C44" s="26">
        <f>(C41/C42)-1</f>
        <v>-0.23529411764705888</v>
      </c>
      <c r="D44" s="27">
        <f aca="true" t="shared" si="11" ref="D44:X44">(D41/D42)-1</f>
        <v>-0.26</v>
      </c>
      <c r="E44" s="27">
        <f t="shared" si="11"/>
        <v>0.026881720430107503</v>
      </c>
      <c r="F44" s="27">
        <f t="shared" si="11"/>
        <v>-0.050000000000000044</v>
      </c>
      <c r="G44" s="27">
        <f t="shared" si="11"/>
        <v>-0.052631578947368474</v>
      </c>
      <c r="H44" s="27">
        <f t="shared" si="11"/>
        <v>0</v>
      </c>
      <c r="I44" s="27">
        <f t="shared" si="11"/>
        <v>-0.08355437665782495</v>
      </c>
      <c r="J44" s="27">
        <f t="shared" si="11"/>
        <v>0.11111111111111116</v>
      </c>
      <c r="K44" s="27">
        <f t="shared" si="11"/>
        <v>-0.16666666666666663</v>
      </c>
      <c r="L44" s="27">
        <f t="shared" si="11"/>
        <v>-0.26086956521739135</v>
      </c>
      <c r="M44" s="27">
        <f t="shared" si="11"/>
        <v>-0.23333333333333328</v>
      </c>
      <c r="N44" s="27">
        <f t="shared" si="11"/>
        <v>0.36363636363636354</v>
      </c>
      <c r="O44" s="27">
        <f t="shared" si="11"/>
        <v>-0.2142857142857143</v>
      </c>
      <c r="P44" s="27">
        <f t="shared" si="11"/>
        <v>0.33333333333333326</v>
      </c>
      <c r="Q44" s="27">
        <f t="shared" si="11"/>
        <v>0.042553191489361764</v>
      </c>
      <c r="R44" s="27">
        <f t="shared" si="11"/>
        <v>-0.07692307692307687</v>
      </c>
      <c r="S44" s="27">
        <f t="shared" si="11"/>
        <v>-0.19148936170212771</v>
      </c>
      <c r="T44" s="27">
        <f t="shared" si="11"/>
        <v>-0.3833333333333333</v>
      </c>
      <c r="U44" s="27">
        <f t="shared" si="11"/>
        <v>0.0625</v>
      </c>
      <c r="V44" s="27">
        <f t="shared" si="11"/>
        <v>0.023809523809523725</v>
      </c>
      <c r="W44" s="93">
        <f t="shared" si="11"/>
        <v>0.1578947368421053</v>
      </c>
      <c r="X44" s="93">
        <f t="shared" si="11"/>
        <v>-0.08296296296296302</v>
      </c>
    </row>
    <row r="45" spans="1:24" ht="12.75">
      <c r="A45" s="135"/>
      <c r="B45" s="10"/>
      <c r="C45" s="38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40"/>
      <c r="X45" s="40"/>
    </row>
    <row r="46" spans="1:24" ht="12.75">
      <c r="A46" s="135"/>
      <c r="B46" s="10" t="s">
        <v>13</v>
      </c>
      <c r="C46" s="38">
        <v>387</v>
      </c>
      <c r="D46" s="39">
        <v>291</v>
      </c>
      <c r="E46" s="39">
        <v>645</v>
      </c>
      <c r="F46" s="39">
        <v>217</v>
      </c>
      <c r="G46" s="39">
        <v>675</v>
      </c>
      <c r="H46" s="39">
        <v>321</v>
      </c>
      <c r="I46" s="4">
        <v>2683</v>
      </c>
      <c r="J46" s="39">
        <v>191</v>
      </c>
      <c r="K46" s="39">
        <v>241</v>
      </c>
      <c r="L46" s="39">
        <v>51</v>
      </c>
      <c r="M46" s="39">
        <v>79</v>
      </c>
      <c r="N46" s="39">
        <v>59</v>
      </c>
      <c r="O46" s="39">
        <v>178</v>
      </c>
      <c r="P46" s="39">
        <v>107</v>
      </c>
      <c r="Q46" s="39">
        <v>164</v>
      </c>
      <c r="R46" s="39">
        <v>209</v>
      </c>
      <c r="S46" s="39">
        <v>171</v>
      </c>
      <c r="T46" s="39">
        <v>153</v>
      </c>
      <c r="U46" s="39">
        <v>109</v>
      </c>
      <c r="V46" s="39">
        <v>127</v>
      </c>
      <c r="W46" s="40">
        <v>86</v>
      </c>
      <c r="X46" s="103">
        <f>SUM(C46:W46)</f>
        <v>7144</v>
      </c>
    </row>
    <row r="47" spans="1:24" ht="12.75">
      <c r="A47" s="135"/>
      <c r="B47" s="14" t="s">
        <v>55</v>
      </c>
      <c r="C47" s="26">
        <f>C46/C31</f>
        <v>0.22152261018889524</v>
      </c>
      <c r="D47" s="27">
        <f aca="true" t="shared" si="12" ref="D47:X47">D46/D31</f>
        <v>0.2293144208037825</v>
      </c>
      <c r="E47" s="27">
        <f t="shared" si="12"/>
        <v>0.2225672877846791</v>
      </c>
      <c r="F47" s="27">
        <f t="shared" si="12"/>
        <v>0.21852970795568982</v>
      </c>
      <c r="G47" s="27">
        <f t="shared" si="12"/>
        <v>0.2403846153846154</v>
      </c>
      <c r="H47" s="27">
        <f t="shared" si="12"/>
        <v>0.23901712583767684</v>
      </c>
      <c r="I47" s="27">
        <f t="shared" si="12"/>
        <v>0.2404983865184654</v>
      </c>
      <c r="J47" s="27">
        <f>J46/J31</f>
        <v>0.2574123989218329</v>
      </c>
      <c r="K47" s="27">
        <f t="shared" si="12"/>
        <v>0.19126984126984126</v>
      </c>
      <c r="L47" s="27">
        <f t="shared" si="12"/>
        <v>0.22466960352422907</v>
      </c>
      <c r="M47" s="27">
        <f t="shared" si="12"/>
        <v>0.22191011235955055</v>
      </c>
      <c r="N47" s="27">
        <f t="shared" si="12"/>
        <v>0.2532188841201717</v>
      </c>
      <c r="O47" s="27">
        <f t="shared" si="12"/>
        <v>0.2116527942925089</v>
      </c>
      <c r="P47" s="27">
        <f t="shared" si="12"/>
        <v>0.2123015873015873</v>
      </c>
      <c r="Q47" s="27">
        <f t="shared" si="12"/>
        <v>0.23631123919308358</v>
      </c>
      <c r="R47" s="27">
        <f t="shared" si="12"/>
        <v>0.22116402116402117</v>
      </c>
      <c r="S47" s="27">
        <f t="shared" si="12"/>
        <v>0.23916083916083916</v>
      </c>
      <c r="T47" s="27">
        <f t="shared" si="12"/>
        <v>0.19172932330827067</v>
      </c>
      <c r="U47" s="27">
        <f t="shared" si="12"/>
        <v>0.21975806451612903</v>
      </c>
      <c r="V47" s="27">
        <f t="shared" si="12"/>
        <v>0.24564796905222436</v>
      </c>
      <c r="W47" s="28">
        <f t="shared" si="12"/>
        <v>0.23180592991913745</v>
      </c>
      <c r="X47" s="28">
        <f t="shared" si="12"/>
        <v>0.23110018438844498</v>
      </c>
    </row>
    <row r="48" spans="1:24" ht="12.75">
      <c r="A48" s="135"/>
      <c r="B48" s="10" t="s">
        <v>14</v>
      </c>
      <c r="C48" s="38">
        <v>114</v>
      </c>
      <c r="D48" s="39">
        <v>50</v>
      </c>
      <c r="E48" s="39">
        <v>197</v>
      </c>
      <c r="F48" s="39">
        <v>62</v>
      </c>
      <c r="G48" s="39">
        <v>233</v>
      </c>
      <c r="H48" s="39">
        <v>68</v>
      </c>
      <c r="I48" s="39">
        <v>807</v>
      </c>
      <c r="J48" s="39">
        <v>39</v>
      </c>
      <c r="K48" s="39">
        <v>252</v>
      </c>
      <c r="L48" s="39">
        <v>16</v>
      </c>
      <c r="M48" s="39">
        <v>31</v>
      </c>
      <c r="N48" s="39">
        <v>12</v>
      </c>
      <c r="O48" s="39">
        <v>96</v>
      </c>
      <c r="P48" s="39">
        <v>22</v>
      </c>
      <c r="Q48" s="39">
        <v>56</v>
      </c>
      <c r="R48" s="39">
        <v>58</v>
      </c>
      <c r="S48" s="39">
        <v>48</v>
      </c>
      <c r="T48" s="39">
        <v>41</v>
      </c>
      <c r="U48" s="39">
        <v>23</v>
      </c>
      <c r="V48" s="39">
        <v>22</v>
      </c>
      <c r="W48" s="40">
        <v>20</v>
      </c>
      <c r="X48" s="103">
        <f>SUM(C48:W48)</f>
        <v>2267</v>
      </c>
    </row>
    <row r="49" spans="1:24" ht="12.75">
      <c r="A49" s="135"/>
      <c r="B49" s="14" t="s">
        <v>54</v>
      </c>
      <c r="C49" s="26">
        <f>C48/C31</f>
        <v>0.06525472238122496</v>
      </c>
      <c r="D49" s="27">
        <f aca="true" t="shared" si="13" ref="D49:W49">D48/D31</f>
        <v>0.039401103230890466</v>
      </c>
      <c r="E49" s="27">
        <f t="shared" si="13"/>
        <v>0.06797791580400277</v>
      </c>
      <c r="F49" s="27">
        <f t="shared" si="13"/>
        <v>0.06243705941591138</v>
      </c>
      <c r="G49" s="27">
        <f t="shared" si="13"/>
        <v>0.08297720797720798</v>
      </c>
      <c r="H49" s="27">
        <f t="shared" si="13"/>
        <v>0.05063291139240506</v>
      </c>
      <c r="I49" s="27">
        <f t="shared" si="13"/>
        <v>0.07233775546790965</v>
      </c>
      <c r="J49" s="27">
        <f t="shared" si="13"/>
        <v>0.05256064690026954</v>
      </c>
      <c r="K49" s="27">
        <f t="shared" si="13"/>
        <v>0.2</v>
      </c>
      <c r="L49" s="27">
        <f t="shared" si="13"/>
        <v>0.07048458149779736</v>
      </c>
      <c r="M49" s="27">
        <f t="shared" si="13"/>
        <v>0.08707865168539326</v>
      </c>
      <c r="N49" s="27">
        <f t="shared" si="13"/>
        <v>0.05150214592274678</v>
      </c>
      <c r="O49" s="27">
        <f t="shared" si="13"/>
        <v>0.11414982164090369</v>
      </c>
      <c r="P49" s="27">
        <f t="shared" si="13"/>
        <v>0.04365079365079365</v>
      </c>
      <c r="Q49" s="27">
        <f t="shared" si="13"/>
        <v>0.08069164265129683</v>
      </c>
      <c r="R49" s="27">
        <f t="shared" si="13"/>
        <v>0.061375661375661375</v>
      </c>
      <c r="S49" s="27">
        <f t="shared" si="13"/>
        <v>0.06713286713286713</v>
      </c>
      <c r="T49" s="27">
        <f t="shared" si="13"/>
        <v>0.05137844611528822</v>
      </c>
      <c r="U49" s="27">
        <f t="shared" si="13"/>
        <v>0.046370967741935484</v>
      </c>
      <c r="V49" s="27">
        <f t="shared" si="13"/>
        <v>0.0425531914893617</v>
      </c>
      <c r="W49" s="28">
        <f t="shared" si="13"/>
        <v>0.05390835579514825</v>
      </c>
      <c r="X49" s="28">
        <f>SUM(C49:W49)</f>
        <v>1.4638564492690158</v>
      </c>
    </row>
    <row r="50" spans="1:24" ht="12.75">
      <c r="A50" s="135"/>
      <c r="B50" s="10" t="s">
        <v>15</v>
      </c>
      <c r="C50" s="38">
        <v>197</v>
      </c>
      <c r="D50" s="39">
        <v>132</v>
      </c>
      <c r="E50" s="39">
        <v>282</v>
      </c>
      <c r="F50" s="39">
        <v>53</v>
      </c>
      <c r="G50" s="39">
        <v>175</v>
      </c>
      <c r="H50" s="39">
        <v>94</v>
      </c>
      <c r="I50" s="39">
        <v>1383</v>
      </c>
      <c r="J50" s="39">
        <v>70</v>
      </c>
      <c r="K50" s="39">
        <v>15</v>
      </c>
      <c r="L50" s="39">
        <v>15</v>
      </c>
      <c r="M50" s="39">
        <v>28</v>
      </c>
      <c r="N50" s="39">
        <v>14</v>
      </c>
      <c r="O50" s="39">
        <v>41</v>
      </c>
      <c r="P50" s="39">
        <v>21</v>
      </c>
      <c r="Q50" s="39">
        <v>65</v>
      </c>
      <c r="R50" s="39">
        <v>126</v>
      </c>
      <c r="S50" s="39">
        <v>52</v>
      </c>
      <c r="T50" s="39">
        <v>67</v>
      </c>
      <c r="U50" s="39">
        <v>35</v>
      </c>
      <c r="V50" s="39">
        <v>45</v>
      </c>
      <c r="W50" s="40">
        <v>17</v>
      </c>
      <c r="X50" s="103">
        <f>SUM(C50:W50)</f>
        <v>2927</v>
      </c>
    </row>
    <row r="51" spans="1:24" ht="12.75">
      <c r="A51" s="135"/>
      <c r="B51" s="14" t="s">
        <v>53</v>
      </c>
      <c r="C51" s="26">
        <f>C50/C31</f>
        <v>0.11276473955352032</v>
      </c>
      <c r="D51" s="27">
        <f aca="true" t="shared" si="14" ref="D51:W51">D50/D31</f>
        <v>0.10401891252955082</v>
      </c>
      <c r="E51" s="27">
        <f t="shared" si="14"/>
        <v>0.09730848861283643</v>
      </c>
      <c r="F51" s="27">
        <f t="shared" si="14"/>
        <v>0.05337361530715005</v>
      </c>
      <c r="G51" s="27">
        <f t="shared" si="14"/>
        <v>0.062321937321937325</v>
      </c>
      <c r="H51" s="27">
        <f t="shared" si="14"/>
        <v>0.06999255398361877</v>
      </c>
      <c r="I51" s="27">
        <f t="shared" si="14"/>
        <v>0.12396916457511653</v>
      </c>
      <c r="J51" s="27">
        <f t="shared" si="14"/>
        <v>0.09433962264150944</v>
      </c>
      <c r="K51" s="27">
        <f t="shared" si="14"/>
        <v>0.011904761904761904</v>
      </c>
      <c r="L51" s="27">
        <f t="shared" si="14"/>
        <v>0.06607929515418502</v>
      </c>
      <c r="M51" s="27">
        <f t="shared" si="14"/>
        <v>0.07865168539325842</v>
      </c>
      <c r="N51" s="27">
        <f t="shared" si="14"/>
        <v>0.060085836909871244</v>
      </c>
      <c r="O51" s="27">
        <f t="shared" si="14"/>
        <v>0.04875148632580262</v>
      </c>
      <c r="P51" s="27">
        <f t="shared" si="14"/>
        <v>0.041666666666666664</v>
      </c>
      <c r="Q51" s="27">
        <f t="shared" si="14"/>
        <v>0.0936599423631124</v>
      </c>
      <c r="R51" s="27">
        <f t="shared" si="14"/>
        <v>0.13333333333333333</v>
      </c>
      <c r="S51" s="27">
        <f t="shared" si="14"/>
        <v>0.07272727272727272</v>
      </c>
      <c r="T51" s="27">
        <f t="shared" si="14"/>
        <v>0.08395989974937343</v>
      </c>
      <c r="U51" s="27">
        <f t="shared" si="14"/>
        <v>0.07056451612903226</v>
      </c>
      <c r="V51" s="27">
        <f t="shared" si="14"/>
        <v>0.08704061895551257</v>
      </c>
      <c r="W51" s="28">
        <f t="shared" si="14"/>
        <v>0.04582210242587601</v>
      </c>
      <c r="X51" s="28">
        <f>SUM(C51:W51)</f>
        <v>1.6123364525632982</v>
      </c>
    </row>
    <row r="52" spans="1:24" s="5" customFormat="1" ht="12.75">
      <c r="A52" s="135"/>
      <c r="B52" s="11" t="s">
        <v>47</v>
      </c>
      <c r="C52" s="41">
        <v>514</v>
      </c>
      <c r="D52" s="42">
        <v>393</v>
      </c>
      <c r="E52" s="42">
        <v>368</v>
      </c>
      <c r="F52" s="42">
        <v>291</v>
      </c>
      <c r="G52" s="42">
        <v>643</v>
      </c>
      <c r="H52" s="42">
        <v>471</v>
      </c>
      <c r="I52" s="42">
        <v>1366</v>
      </c>
      <c r="J52" s="42">
        <v>187</v>
      </c>
      <c r="K52" s="42">
        <v>1093</v>
      </c>
      <c r="L52" s="42">
        <v>104</v>
      </c>
      <c r="M52" s="42">
        <v>92</v>
      </c>
      <c r="N52" s="42">
        <v>79</v>
      </c>
      <c r="O52" s="42">
        <v>417</v>
      </c>
      <c r="P52" s="42">
        <v>186</v>
      </c>
      <c r="Q52" s="42">
        <v>176</v>
      </c>
      <c r="R52" s="42">
        <v>220</v>
      </c>
      <c r="S52" s="42">
        <v>302</v>
      </c>
      <c r="T52" s="42">
        <v>167</v>
      </c>
      <c r="U52" s="42">
        <v>133</v>
      </c>
      <c r="V52" s="42">
        <v>111</v>
      </c>
      <c r="W52" s="43">
        <v>154</v>
      </c>
      <c r="X52" s="103">
        <f>SUM(C52:W52)</f>
        <v>7467</v>
      </c>
    </row>
    <row r="53" spans="1:24" s="5" customFormat="1" ht="12.75">
      <c r="A53" s="135"/>
      <c r="B53" s="14" t="s">
        <v>50</v>
      </c>
      <c r="C53" s="26">
        <f>+C52/C31</f>
        <v>0.29421866056096163</v>
      </c>
      <c r="D53" s="27">
        <f aca="true" t="shared" si="15" ref="D53:X53">+D52/D31</f>
        <v>0.30969267139479906</v>
      </c>
      <c r="E53" s="27">
        <f t="shared" si="15"/>
        <v>0.12698412698412698</v>
      </c>
      <c r="F53" s="27">
        <f t="shared" si="15"/>
        <v>0.2930513595166163</v>
      </c>
      <c r="G53" s="27">
        <f t="shared" si="15"/>
        <v>0.228988603988604</v>
      </c>
      <c r="H53" s="27">
        <f t="shared" si="15"/>
        <v>0.35070737155621745</v>
      </c>
      <c r="I53" s="27">
        <f t="shared" si="15"/>
        <v>0.12244532090354966</v>
      </c>
      <c r="J53" s="27">
        <f t="shared" si="15"/>
        <v>0.25202156334231807</v>
      </c>
      <c r="K53" s="27">
        <f t="shared" si="15"/>
        <v>0.8674603174603175</v>
      </c>
      <c r="L53" s="27">
        <f t="shared" si="15"/>
        <v>0.4581497797356828</v>
      </c>
      <c r="M53" s="27">
        <f t="shared" si="15"/>
        <v>0.25842696629213485</v>
      </c>
      <c r="N53" s="27">
        <f t="shared" si="15"/>
        <v>0.33905579399141633</v>
      </c>
      <c r="O53" s="27">
        <f t="shared" si="15"/>
        <v>0.4958382877526754</v>
      </c>
      <c r="P53" s="27">
        <f t="shared" si="15"/>
        <v>0.36904761904761907</v>
      </c>
      <c r="Q53" s="27">
        <f t="shared" si="15"/>
        <v>0.25360230547550433</v>
      </c>
      <c r="R53" s="27">
        <f t="shared" si="15"/>
        <v>0.2328042328042328</v>
      </c>
      <c r="S53" s="27">
        <f t="shared" si="15"/>
        <v>0.4223776223776224</v>
      </c>
      <c r="T53" s="27">
        <f t="shared" si="15"/>
        <v>0.20927318295739347</v>
      </c>
      <c r="U53" s="27">
        <f t="shared" si="15"/>
        <v>0.26814516129032256</v>
      </c>
      <c r="V53" s="27">
        <f t="shared" si="15"/>
        <v>0.21470019342359767</v>
      </c>
      <c r="W53" s="28">
        <f t="shared" si="15"/>
        <v>0.41509433962264153</v>
      </c>
      <c r="X53" s="28">
        <f t="shared" si="15"/>
        <v>0.24154886293792255</v>
      </c>
    </row>
    <row r="54" spans="1:24" ht="12.75">
      <c r="A54" s="135"/>
      <c r="B54" s="10" t="s">
        <v>51</v>
      </c>
      <c r="C54" s="38">
        <v>535</v>
      </c>
      <c r="D54" s="39">
        <v>338</v>
      </c>
      <c r="E54" s="39">
        <v>1044</v>
      </c>
      <c r="F54" s="39">
        <v>309</v>
      </c>
      <c r="G54" s="39">
        <v>694</v>
      </c>
      <c r="H54" s="39">
        <v>323</v>
      </c>
      <c r="I54" s="39">
        <v>2840</v>
      </c>
      <c r="J54" s="39">
        <v>218</v>
      </c>
      <c r="K54" s="39">
        <v>49</v>
      </c>
      <c r="L54" s="39">
        <v>54</v>
      </c>
      <c r="M54" s="39">
        <v>133</v>
      </c>
      <c r="N54" s="39">
        <v>62</v>
      </c>
      <c r="O54" s="39">
        <v>202</v>
      </c>
      <c r="P54" s="39">
        <v>140</v>
      </c>
      <c r="Q54" s="39">
        <v>242</v>
      </c>
      <c r="R54" s="39">
        <v>320</v>
      </c>
      <c r="S54" s="39">
        <v>177</v>
      </c>
      <c r="T54" s="39">
        <v>262</v>
      </c>
      <c r="U54" s="39">
        <v>160</v>
      </c>
      <c r="V54" s="39">
        <v>201</v>
      </c>
      <c r="W54" s="40">
        <v>104</v>
      </c>
      <c r="X54" s="103">
        <f>SUM(C54:W54)</f>
        <v>8407</v>
      </c>
    </row>
    <row r="55" spans="1:24" ht="13.5" thickBot="1">
      <c r="A55" s="136"/>
      <c r="B55" s="15" t="s">
        <v>52</v>
      </c>
      <c r="C55" s="47">
        <f>C54/C31</f>
        <v>0.3062392673153978</v>
      </c>
      <c r="D55" s="48">
        <f aca="true" t="shared" si="16" ref="D55:X55">D54/D31</f>
        <v>0.26635145784081954</v>
      </c>
      <c r="E55" s="48">
        <f t="shared" si="16"/>
        <v>0.36024844720496896</v>
      </c>
      <c r="F55" s="48">
        <f t="shared" si="16"/>
        <v>0.311178247734139</v>
      </c>
      <c r="G55" s="48">
        <f t="shared" si="16"/>
        <v>0.24715099715099714</v>
      </c>
      <c r="H55" s="48">
        <f t="shared" si="16"/>
        <v>0.24050632911392406</v>
      </c>
      <c r="I55" s="48">
        <f t="shared" si="16"/>
        <v>0.2545715310147006</v>
      </c>
      <c r="J55" s="48">
        <f t="shared" si="16"/>
        <v>0.29380053908355797</v>
      </c>
      <c r="K55" s="48">
        <f t="shared" si="16"/>
        <v>0.03888888888888889</v>
      </c>
      <c r="L55" s="48">
        <f t="shared" si="16"/>
        <v>0.23788546255506607</v>
      </c>
      <c r="M55" s="48">
        <f t="shared" si="16"/>
        <v>0.37359550561797755</v>
      </c>
      <c r="N55" s="48">
        <f t="shared" si="16"/>
        <v>0.26609442060085836</v>
      </c>
      <c r="O55" s="48">
        <f t="shared" si="16"/>
        <v>0.24019024970273484</v>
      </c>
      <c r="P55" s="48">
        <f t="shared" si="16"/>
        <v>0.2777777777777778</v>
      </c>
      <c r="Q55" s="48">
        <f t="shared" si="16"/>
        <v>0.34870317002881845</v>
      </c>
      <c r="R55" s="48">
        <f t="shared" si="16"/>
        <v>0.3386243386243386</v>
      </c>
      <c r="S55" s="48">
        <f t="shared" si="16"/>
        <v>0.24755244755244754</v>
      </c>
      <c r="T55" s="48">
        <f t="shared" si="16"/>
        <v>0.3283208020050125</v>
      </c>
      <c r="U55" s="48">
        <f t="shared" si="16"/>
        <v>0.3225806451612903</v>
      </c>
      <c r="V55" s="48">
        <f t="shared" si="16"/>
        <v>0.38878143133462284</v>
      </c>
      <c r="W55" s="49">
        <f t="shared" si="16"/>
        <v>0.2803234501347709</v>
      </c>
      <c r="X55" s="49">
        <f t="shared" si="16"/>
        <v>0.27195678193640216</v>
      </c>
    </row>
    <row r="56" spans="1:24" ht="13.5" thickTop="1">
      <c r="A56" s="131" t="s">
        <v>16</v>
      </c>
      <c r="B56" s="8"/>
      <c r="C56" s="20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2"/>
      <c r="X56" s="22"/>
    </row>
    <row r="57" spans="1:24" ht="12.75">
      <c r="A57" s="132"/>
      <c r="B57" s="16" t="s">
        <v>88</v>
      </c>
      <c r="C57" s="111">
        <v>4723</v>
      </c>
      <c r="D57" s="112">
        <v>3505</v>
      </c>
      <c r="E57" s="112">
        <v>9032</v>
      </c>
      <c r="F57" s="112">
        <v>2683</v>
      </c>
      <c r="G57" s="112">
        <v>9016</v>
      </c>
      <c r="H57" s="112">
        <v>5311</v>
      </c>
      <c r="I57" s="112">
        <v>43802</v>
      </c>
      <c r="J57" s="112">
        <v>1886</v>
      </c>
      <c r="K57" s="112">
        <v>2157</v>
      </c>
      <c r="L57" s="112">
        <v>688</v>
      </c>
      <c r="M57" s="112">
        <v>692</v>
      </c>
      <c r="N57" s="112">
        <v>677</v>
      </c>
      <c r="O57" s="112">
        <v>2009</v>
      </c>
      <c r="P57" s="112">
        <v>2294</v>
      </c>
      <c r="Q57" s="112">
        <v>1778</v>
      </c>
      <c r="R57" s="112">
        <v>2692</v>
      </c>
      <c r="S57" s="112">
        <v>1746</v>
      </c>
      <c r="T57" s="112">
        <v>2869</v>
      </c>
      <c r="U57" s="112">
        <v>2515</v>
      </c>
      <c r="V57" s="112">
        <v>1485</v>
      </c>
      <c r="W57" s="113">
        <v>878</v>
      </c>
      <c r="X57" s="114">
        <f>SUM(C57:W57)</f>
        <v>102438</v>
      </c>
    </row>
    <row r="58" spans="1:24" ht="12.75">
      <c r="A58" s="132"/>
      <c r="B58" s="10" t="s">
        <v>17</v>
      </c>
      <c r="C58" s="26">
        <f aca="true" t="shared" si="17" ref="C58:X58">C57/C5</f>
        <v>0.22728585178055824</v>
      </c>
      <c r="D58" s="27">
        <f t="shared" si="17"/>
        <v>0.2507332427212247</v>
      </c>
      <c r="E58" s="27">
        <f t="shared" si="17"/>
        <v>0.2558930190389846</v>
      </c>
      <c r="F58" s="27">
        <f t="shared" si="17"/>
        <v>0.23539217406562554</v>
      </c>
      <c r="G58" s="27">
        <f t="shared" si="17"/>
        <v>0.41531162190796445</v>
      </c>
      <c r="H58" s="27">
        <f t="shared" si="17"/>
        <v>0.33720634920634923</v>
      </c>
      <c r="I58" s="27">
        <f t="shared" si="17"/>
        <v>0.33111090953072086</v>
      </c>
      <c r="J58" s="27">
        <f t="shared" si="17"/>
        <v>0.22330097087378642</v>
      </c>
      <c r="K58" s="27">
        <f t="shared" si="17"/>
        <v>0.5976724854530341</v>
      </c>
      <c r="L58" s="27">
        <f t="shared" si="17"/>
        <v>0.2566206639313689</v>
      </c>
      <c r="M58" s="27">
        <f t="shared" si="17"/>
        <v>0.14664123755032846</v>
      </c>
      <c r="N58" s="27">
        <f t="shared" si="17"/>
        <v>0.29370932754880696</v>
      </c>
      <c r="O58" s="27">
        <f t="shared" si="17"/>
        <v>0.3037955542114018</v>
      </c>
      <c r="P58" s="27">
        <f t="shared" si="17"/>
        <v>0.4016106442577031</v>
      </c>
      <c r="Q58" s="27">
        <f t="shared" si="17"/>
        <v>0.1836397438545755</v>
      </c>
      <c r="R58" s="27">
        <f t="shared" si="17"/>
        <v>0.23552055993000875</v>
      </c>
      <c r="S58" s="27">
        <f t="shared" si="17"/>
        <v>0.228713649462929</v>
      </c>
      <c r="T58" s="27">
        <f t="shared" si="17"/>
        <v>0.2932338511856092</v>
      </c>
      <c r="U58" s="27">
        <f t="shared" si="17"/>
        <v>0.3639126030965128</v>
      </c>
      <c r="V58" s="27">
        <f t="shared" si="17"/>
        <v>0.19518927444794953</v>
      </c>
      <c r="W58" s="28">
        <f t="shared" si="17"/>
        <v>0.24167354803192953</v>
      </c>
      <c r="X58" s="28">
        <f t="shared" si="17"/>
        <v>0.29955522024054954</v>
      </c>
    </row>
    <row r="59" spans="1:24" ht="12.75">
      <c r="A59" s="132"/>
      <c r="B59" s="10"/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5"/>
      <c r="X59" s="25"/>
    </row>
    <row r="60" spans="1:24" ht="12.75">
      <c r="A60" s="132"/>
      <c r="B60" s="115" t="s">
        <v>69</v>
      </c>
      <c r="C60" s="116">
        <v>950</v>
      </c>
      <c r="D60" s="117">
        <v>516</v>
      </c>
      <c r="E60" s="117">
        <v>365</v>
      </c>
      <c r="F60" s="117">
        <v>564</v>
      </c>
      <c r="G60" s="117">
        <v>1061</v>
      </c>
      <c r="H60" s="117">
        <v>553</v>
      </c>
      <c r="I60" s="117">
        <v>3948</v>
      </c>
      <c r="J60" s="117">
        <v>426</v>
      </c>
      <c r="K60" s="117">
        <v>1623</v>
      </c>
      <c r="L60" s="117">
        <v>338</v>
      </c>
      <c r="M60" s="117">
        <v>89</v>
      </c>
      <c r="N60" s="117">
        <v>112</v>
      </c>
      <c r="O60" s="117">
        <v>608</v>
      </c>
      <c r="P60" s="117">
        <v>622</v>
      </c>
      <c r="Q60" s="117">
        <v>256</v>
      </c>
      <c r="R60" s="117">
        <v>403</v>
      </c>
      <c r="S60" s="117">
        <v>354</v>
      </c>
      <c r="T60" s="117">
        <v>226</v>
      </c>
      <c r="U60" s="117">
        <v>1518</v>
      </c>
      <c r="V60" s="117">
        <v>274</v>
      </c>
      <c r="W60" s="118">
        <v>374</v>
      </c>
      <c r="X60" s="118">
        <f>SUM(C60:W60)</f>
        <v>15180</v>
      </c>
    </row>
    <row r="61" spans="1:24" ht="12.75">
      <c r="A61" s="132"/>
      <c r="B61" s="18" t="s">
        <v>60</v>
      </c>
      <c r="C61" s="26">
        <f>C60/C57</f>
        <v>0.20114334109676055</v>
      </c>
      <c r="D61" s="27">
        <f aca="true" t="shared" si="18" ref="D61:W61">D60/D57</f>
        <v>0.1472182596291013</v>
      </c>
      <c r="E61" s="27">
        <f t="shared" si="18"/>
        <v>0.0404118689105403</v>
      </c>
      <c r="F61" s="27">
        <f t="shared" si="18"/>
        <v>0.2102124487513977</v>
      </c>
      <c r="G61" s="27">
        <f t="shared" si="18"/>
        <v>0.11767968056787932</v>
      </c>
      <c r="H61" s="27">
        <f t="shared" si="18"/>
        <v>0.1041235172283939</v>
      </c>
      <c r="I61" s="27">
        <f t="shared" si="18"/>
        <v>0.09013287064517601</v>
      </c>
      <c r="J61" s="27">
        <f t="shared" si="18"/>
        <v>0.2258748674443266</v>
      </c>
      <c r="K61" s="27">
        <f t="shared" si="18"/>
        <v>0.7524339360222532</v>
      </c>
      <c r="L61" s="27">
        <f t="shared" si="18"/>
        <v>0.49127906976744184</v>
      </c>
      <c r="M61" s="27">
        <f t="shared" si="18"/>
        <v>0.12861271676300579</v>
      </c>
      <c r="N61" s="27">
        <f t="shared" si="18"/>
        <v>0.1654357459379616</v>
      </c>
      <c r="O61" s="27">
        <f t="shared" si="18"/>
        <v>0.3026381284221005</v>
      </c>
      <c r="P61" s="27">
        <f t="shared" si="18"/>
        <v>0.27114210985178727</v>
      </c>
      <c r="Q61" s="27">
        <f t="shared" si="18"/>
        <v>0.1439820022497188</v>
      </c>
      <c r="R61" s="27">
        <f t="shared" si="18"/>
        <v>0.14970282317979197</v>
      </c>
      <c r="S61" s="27">
        <f t="shared" si="18"/>
        <v>0.2027491408934708</v>
      </c>
      <c r="T61" s="27">
        <f t="shared" si="18"/>
        <v>0.07877309166957128</v>
      </c>
      <c r="U61" s="27">
        <f t="shared" si="18"/>
        <v>0.6035785288270378</v>
      </c>
      <c r="V61" s="27">
        <f t="shared" si="18"/>
        <v>0.18451178451178452</v>
      </c>
      <c r="W61" s="28">
        <f t="shared" si="18"/>
        <v>0.42596810933940776</v>
      </c>
      <c r="X61" s="28"/>
    </row>
    <row r="62" spans="1:24" ht="12.75">
      <c r="A62" s="132"/>
      <c r="B62" s="18" t="s">
        <v>19</v>
      </c>
      <c r="C62" s="26">
        <f>+C60/SUM($C$57:$W$57)</f>
        <v>0.009273902262832152</v>
      </c>
      <c r="D62" s="27">
        <f aca="true" t="shared" si="19" ref="D62:W62">+D60/SUM($C$57:$W$57)</f>
        <v>0.005037193229075148</v>
      </c>
      <c r="E62" s="27">
        <f t="shared" si="19"/>
        <v>0.003563130869403932</v>
      </c>
      <c r="F62" s="27">
        <f t="shared" si="19"/>
        <v>0.0055057693434077196</v>
      </c>
      <c r="G62" s="27">
        <f t="shared" si="19"/>
        <v>0.010357484527226225</v>
      </c>
      <c r="H62" s="27">
        <f t="shared" si="19"/>
        <v>0.005398387317206505</v>
      </c>
      <c r="I62" s="27">
        <f t="shared" si="19"/>
        <v>0.03854038540385404</v>
      </c>
      <c r="J62" s="27">
        <f t="shared" si="19"/>
        <v>0.004158613014701575</v>
      </c>
      <c r="K62" s="27">
        <f t="shared" si="19"/>
        <v>0.01584372986587009</v>
      </c>
      <c r="L62" s="27">
        <f t="shared" si="19"/>
        <v>0.0032995568050918603</v>
      </c>
      <c r="M62" s="27">
        <f t="shared" si="19"/>
        <v>0.0008688182119916437</v>
      </c>
      <c r="N62" s="27">
        <f t="shared" si="19"/>
        <v>0.001093344266776001</v>
      </c>
      <c r="O62" s="27">
        <f t="shared" si="19"/>
        <v>0.005935297448212577</v>
      </c>
      <c r="P62" s="27">
        <f t="shared" si="19"/>
        <v>0.006071965481559577</v>
      </c>
      <c r="Q62" s="27">
        <f t="shared" si="19"/>
        <v>0.002499072609773717</v>
      </c>
      <c r="R62" s="27">
        <f t="shared" si="19"/>
        <v>0.0039340869599172185</v>
      </c>
      <c r="S62" s="27">
        <f t="shared" si="19"/>
        <v>0.003455748843202718</v>
      </c>
      <c r="T62" s="27">
        <f t="shared" si="19"/>
        <v>0.0022062125383158593</v>
      </c>
      <c r="U62" s="27">
        <f t="shared" si="19"/>
        <v>0.014818719615767586</v>
      </c>
      <c r="V62" s="27">
        <f t="shared" si="19"/>
        <v>0.0026747886526484314</v>
      </c>
      <c r="W62" s="28">
        <f t="shared" si="19"/>
        <v>0.003650988890841289</v>
      </c>
      <c r="X62" s="28">
        <f>+X60/X57</f>
        <v>0.14818719615767587</v>
      </c>
    </row>
    <row r="63" spans="1:24" ht="12.75">
      <c r="A63" s="132"/>
      <c r="B63" s="119" t="s">
        <v>18</v>
      </c>
      <c r="C63" s="120">
        <v>1213</v>
      </c>
      <c r="D63" s="121">
        <v>1418</v>
      </c>
      <c r="E63" s="121">
        <v>2846</v>
      </c>
      <c r="F63" s="121">
        <v>575</v>
      </c>
      <c r="G63" s="121">
        <v>1194</v>
      </c>
      <c r="H63" s="121">
        <v>2807</v>
      </c>
      <c r="I63" s="121">
        <v>5791</v>
      </c>
      <c r="J63" s="121">
        <v>392</v>
      </c>
      <c r="K63" s="121">
        <v>98</v>
      </c>
      <c r="L63" s="121">
        <v>34</v>
      </c>
      <c r="M63" s="121">
        <v>120</v>
      </c>
      <c r="N63" s="121">
        <v>320</v>
      </c>
      <c r="O63" s="121">
        <v>283</v>
      </c>
      <c r="P63" s="121">
        <v>1052</v>
      </c>
      <c r="Q63" s="121">
        <v>446</v>
      </c>
      <c r="R63" s="121">
        <v>697</v>
      </c>
      <c r="S63" s="121">
        <v>586</v>
      </c>
      <c r="T63" s="121">
        <v>1539</v>
      </c>
      <c r="U63" s="121">
        <v>278</v>
      </c>
      <c r="V63" s="121">
        <v>409</v>
      </c>
      <c r="W63" s="122">
        <v>51</v>
      </c>
      <c r="X63" s="122">
        <f>SUM(C63:W63)</f>
        <v>22149</v>
      </c>
    </row>
    <row r="64" spans="1:24" ht="12.75">
      <c r="A64" s="132"/>
      <c r="B64" s="18" t="s">
        <v>60</v>
      </c>
      <c r="C64" s="26">
        <f>+C63/C57</f>
        <v>0.2568282871056532</v>
      </c>
      <c r="D64" s="27">
        <f aca="true" t="shared" si="20" ref="D64:L64">+D63/D57</f>
        <v>0.40456490727532096</v>
      </c>
      <c r="E64" s="27">
        <f t="shared" si="20"/>
        <v>0.3151018600531444</v>
      </c>
      <c r="F64" s="27">
        <f t="shared" si="20"/>
        <v>0.21431233693626536</v>
      </c>
      <c r="G64" s="27">
        <f t="shared" si="20"/>
        <v>0.13243123336291038</v>
      </c>
      <c r="H64" s="27">
        <f t="shared" si="20"/>
        <v>0.5285257013745057</v>
      </c>
      <c r="I64" s="27">
        <f t="shared" si="20"/>
        <v>0.13220857495091548</v>
      </c>
      <c r="J64" s="27">
        <f t="shared" si="20"/>
        <v>0.20784729586426298</v>
      </c>
      <c r="K64" s="27">
        <f t="shared" si="20"/>
        <v>0.045433472415391744</v>
      </c>
      <c r="L64" s="27">
        <f t="shared" si="20"/>
        <v>0.04941860465116279</v>
      </c>
      <c r="M64" s="27">
        <f aca="true" t="shared" si="21" ref="M64:W64">+M63/M57</f>
        <v>0.17341040462427745</v>
      </c>
      <c r="N64" s="27">
        <f t="shared" si="21"/>
        <v>0.4726735598227474</v>
      </c>
      <c r="O64" s="27">
        <f>+O63/O57</f>
        <v>0.1408661025385764</v>
      </c>
      <c r="P64" s="27">
        <f>+P63/P57</f>
        <v>0.45858761987794244</v>
      </c>
      <c r="Q64" s="27">
        <f t="shared" si="21"/>
        <v>0.2508436445444319</v>
      </c>
      <c r="R64" s="27">
        <f t="shared" si="21"/>
        <v>0.25891530460624074</v>
      </c>
      <c r="S64" s="27">
        <f t="shared" si="21"/>
        <v>0.3356242840778923</v>
      </c>
      <c r="T64" s="27">
        <f t="shared" si="21"/>
        <v>0.5364238410596026</v>
      </c>
      <c r="U64" s="27">
        <f t="shared" si="21"/>
        <v>0.11053677932405567</v>
      </c>
      <c r="V64" s="27">
        <f t="shared" si="21"/>
        <v>0.2754208754208754</v>
      </c>
      <c r="W64" s="28">
        <f t="shared" si="21"/>
        <v>0.05808656036446469</v>
      </c>
      <c r="X64" s="28"/>
    </row>
    <row r="65" spans="1:24" ht="12.75">
      <c r="A65" s="132"/>
      <c r="B65" s="18" t="s">
        <v>19</v>
      </c>
      <c r="C65" s="26">
        <f>+C63/SUM($C$57:$W$57)</f>
        <v>0.011841308889279369</v>
      </c>
      <c r="D65" s="27">
        <f aca="true" t="shared" si="22" ref="D65:W65">+D63/SUM($C$57:$W$57)</f>
        <v>0.013842519377574728</v>
      </c>
      <c r="E65" s="27">
        <f t="shared" si="22"/>
        <v>0.027782658778968742</v>
      </c>
      <c r="F65" s="27">
        <f t="shared" si="22"/>
        <v>0.005613151369608934</v>
      </c>
      <c r="G65" s="27">
        <f t="shared" si="22"/>
        <v>0.011655830844022726</v>
      </c>
      <c r="H65" s="27">
        <f t="shared" si="22"/>
        <v>0.027401940686073527</v>
      </c>
      <c r="I65" s="27">
        <f t="shared" si="22"/>
        <v>0.05653175579374841</v>
      </c>
      <c r="J65" s="27">
        <f t="shared" si="22"/>
        <v>0.003826704933716004</v>
      </c>
      <c r="K65" s="27">
        <f t="shared" si="22"/>
        <v>0.000956676233429001</v>
      </c>
      <c r="L65" s="27">
        <f t="shared" si="22"/>
        <v>0.00033190808098557177</v>
      </c>
      <c r="M65" s="27">
        <f t="shared" si="22"/>
        <v>0.0011714402858314296</v>
      </c>
      <c r="N65" s="27">
        <f t="shared" si="22"/>
        <v>0.003123840762217146</v>
      </c>
      <c r="O65" s="27">
        <f t="shared" si="22"/>
        <v>0.0027626466740857886</v>
      </c>
      <c r="P65" s="27">
        <f t="shared" si="22"/>
        <v>0.010269626505788868</v>
      </c>
      <c r="Q65" s="27">
        <f t="shared" si="22"/>
        <v>0.004353853062340147</v>
      </c>
      <c r="R65" s="27">
        <f t="shared" si="22"/>
        <v>0.0068041156602042215</v>
      </c>
      <c r="S65" s="27">
        <f t="shared" si="22"/>
        <v>0.005720533395810148</v>
      </c>
      <c r="T65" s="27">
        <f t="shared" si="22"/>
        <v>0.015023721665788086</v>
      </c>
      <c r="U65" s="27">
        <f t="shared" si="22"/>
        <v>0.0027138366621761454</v>
      </c>
      <c r="V65" s="27">
        <f t="shared" si="22"/>
        <v>0.00399265897420879</v>
      </c>
      <c r="W65" s="28">
        <f t="shared" si="22"/>
        <v>0.0004978621214783576</v>
      </c>
      <c r="X65" s="28">
        <f>+X63/X57</f>
        <v>0.21621859075733615</v>
      </c>
    </row>
    <row r="66" spans="1:24" ht="12.75">
      <c r="A66" s="132"/>
      <c r="B66" s="123" t="s">
        <v>20</v>
      </c>
      <c r="C66" s="124">
        <v>589</v>
      </c>
      <c r="D66" s="125">
        <v>258</v>
      </c>
      <c r="E66" s="125">
        <v>951</v>
      </c>
      <c r="F66" s="125">
        <v>298</v>
      </c>
      <c r="G66" s="125">
        <v>907</v>
      </c>
      <c r="H66" s="125">
        <v>330</v>
      </c>
      <c r="I66" s="125">
        <v>3517</v>
      </c>
      <c r="J66" s="125">
        <v>177</v>
      </c>
      <c r="K66" s="125">
        <v>22</v>
      </c>
      <c r="L66" s="125">
        <v>40</v>
      </c>
      <c r="M66" s="125">
        <v>119</v>
      </c>
      <c r="N66" s="125">
        <v>55</v>
      </c>
      <c r="O66" s="125">
        <v>182</v>
      </c>
      <c r="P66" s="125">
        <v>137</v>
      </c>
      <c r="Q66" s="125">
        <v>290</v>
      </c>
      <c r="R66" s="125">
        <v>476</v>
      </c>
      <c r="S66" s="125">
        <v>177</v>
      </c>
      <c r="T66" s="125">
        <v>300</v>
      </c>
      <c r="U66" s="125">
        <v>184</v>
      </c>
      <c r="V66" s="125">
        <v>203</v>
      </c>
      <c r="W66" s="126">
        <v>141</v>
      </c>
      <c r="X66" s="126">
        <f>SUM(C66:W66)</f>
        <v>9353</v>
      </c>
    </row>
    <row r="67" spans="1:24" ht="12.75">
      <c r="A67" s="132"/>
      <c r="B67" s="18" t="s">
        <v>60</v>
      </c>
      <c r="C67" s="26">
        <f aca="true" t="shared" si="23" ref="C67:W67">+C66/C57</f>
        <v>0.12470887147999153</v>
      </c>
      <c r="D67" s="27">
        <f t="shared" si="23"/>
        <v>0.07360912981455064</v>
      </c>
      <c r="E67" s="27">
        <f t="shared" si="23"/>
        <v>0.10529229406554473</v>
      </c>
      <c r="F67" s="27">
        <f t="shared" si="23"/>
        <v>0.11106969809914274</v>
      </c>
      <c r="G67" s="27">
        <f t="shared" si="23"/>
        <v>0.10059893522626442</v>
      </c>
      <c r="H67" s="27">
        <f t="shared" si="23"/>
        <v>0.06213519111278479</v>
      </c>
      <c r="I67" s="27">
        <f t="shared" si="23"/>
        <v>0.08029313729966668</v>
      </c>
      <c r="J67" s="27">
        <f t="shared" si="23"/>
        <v>0.09384941675503712</v>
      </c>
      <c r="K67" s="27">
        <f t="shared" si="23"/>
        <v>0.010199350950394067</v>
      </c>
      <c r="L67" s="27">
        <f t="shared" si="23"/>
        <v>0.05813953488372093</v>
      </c>
      <c r="M67" s="27">
        <f t="shared" si="23"/>
        <v>0.17196531791907516</v>
      </c>
      <c r="N67" s="27">
        <f t="shared" si="23"/>
        <v>0.08124076809453472</v>
      </c>
      <c r="O67" s="27">
        <f t="shared" si="23"/>
        <v>0.09059233449477352</v>
      </c>
      <c r="P67" s="27">
        <f t="shared" si="23"/>
        <v>0.05972101133391456</v>
      </c>
      <c r="Q67" s="27">
        <f t="shared" si="23"/>
        <v>0.16310461192350956</v>
      </c>
      <c r="R67" s="27">
        <f t="shared" si="23"/>
        <v>0.17682020802377416</v>
      </c>
      <c r="S67" s="27">
        <f t="shared" si="23"/>
        <v>0.1013745704467354</v>
      </c>
      <c r="T67" s="27">
        <f t="shared" si="23"/>
        <v>0.10456605088881143</v>
      </c>
      <c r="U67" s="27">
        <f t="shared" si="23"/>
        <v>0.0731610337972167</v>
      </c>
      <c r="V67" s="27">
        <f t="shared" si="23"/>
        <v>0.1367003367003367</v>
      </c>
      <c r="W67" s="28">
        <f t="shared" si="23"/>
        <v>0.16059225512528474</v>
      </c>
      <c r="X67" s="28"/>
    </row>
    <row r="68" spans="1:24" ht="12.75">
      <c r="A68" s="132"/>
      <c r="B68" s="18" t="s">
        <v>19</v>
      </c>
      <c r="C68" s="26">
        <f aca="true" t="shared" si="24" ref="C68:W68">+C66/SUM($C$57:$W$57)</f>
        <v>0.005749819402955934</v>
      </c>
      <c r="D68" s="27">
        <f t="shared" si="24"/>
        <v>0.002518596614537574</v>
      </c>
      <c r="E68" s="27">
        <f t="shared" si="24"/>
        <v>0.00928366426521408</v>
      </c>
      <c r="F68" s="27">
        <f t="shared" si="24"/>
        <v>0.002909076709814717</v>
      </c>
      <c r="G68" s="27">
        <f t="shared" si="24"/>
        <v>0.008854136160409223</v>
      </c>
      <c r="H68" s="27">
        <f t="shared" si="24"/>
        <v>0.003221460786036432</v>
      </c>
      <c r="I68" s="27">
        <f t="shared" si="24"/>
        <v>0.03433296237724282</v>
      </c>
      <c r="J68" s="27">
        <f t="shared" si="24"/>
        <v>0.001727874421601359</v>
      </c>
      <c r="K68" s="27">
        <f t="shared" si="24"/>
        <v>0.0002147640524024288</v>
      </c>
      <c r="L68" s="27">
        <f t="shared" si="24"/>
        <v>0.00039048009527714323</v>
      </c>
      <c r="M68" s="27">
        <f t="shared" si="24"/>
        <v>0.0011616782834495013</v>
      </c>
      <c r="N68" s="27">
        <f t="shared" si="24"/>
        <v>0.000536910131006072</v>
      </c>
      <c r="O68" s="27">
        <f t="shared" si="24"/>
        <v>0.0017766844335110018</v>
      </c>
      <c r="P68" s="27">
        <f t="shared" si="24"/>
        <v>0.0013373943263242157</v>
      </c>
      <c r="Q68" s="27">
        <f t="shared" si="24"/>
        <v>0.0028309806907592886</v>
      </c>
      <c r="R68" s="27">
        <f t="shared" si="24"/>
        <v>0.004646713133798005</v>
      </c>
      <c r="S68" s="27">
        <f t="shared" si="24"/>
        <v>0.001727874421601359</v>
      </c>
      <c r="T68" s="27">
        <f t="shared" si="24"/>
        <v>0.0029286007145785742</v>
      </c>
      <c r="U68" s="27">
        <f t="shared" si="24"/>
        <v>0.001796208438274859</v>
      </c>
      <c r="V68" s="27">
        <f t="shared" si="24"/>
        <v>0.001981686483531502</v>
      </c>
      <c r="W68" s="28">
        <f t="shared" si="24"/>
        <v>0.0013764423358519299</v>
      </c>
      <c r="X68" s="28">
        <f>+X66/SUM($C$57:$W$57)</f>
        <v>0.09130400827817801</v>
      </c>
    </row>
    <row r="69" spans="1:24" ht="12.75">
      <c r="A69" s="132"/>
      <c r="B69" s="127" t="s">
        <v>21</v>
      </c>
      <c r="C69" s="128">
        <v>661</v>
      </c>
      <c r="D69" s="129">
        <v>427</v>
      </c>
      <c r="E69" s="129">
        <v>1741</v>
      </c>
      <c r="F69" s="129">
        <v>566</v>
      </c>
      <c r="G69" s="129">
        <v>1392</v>
      </c>
      <c r="H69" s="129">
        <v>546</v>
      </c>
      <c r="I69" s="129">
        <v>7137</v>
      </c>
      <c r="J69" s="129">
        <v>309</v>
      </c>
      <c r="K69" s="129">
        <v>209</v>
      </c>
      <c r="L69" s="129">
        <v>102</v>
      </c>
      <c r="M69" s="129">
        <v>142</v>
      </c>
      <c r="N69" s="129">
        <v>85</v>
      </c>
      <c r="O69" s="129">
        <v>553</v>
      </c>
      <c r="P69" s="129">
        <v>124</v>
      </c>
      <c r="Q69" s="129">
        <v>275</v>
      </c>
      <c r="R69" s="129">
        <v>555</v>
      </c>
      <c r="S69" s="129">
        <v>305</v>
      </c>
      <c r="T69" s="129">
        <v>282</v>
      </c>
      <c r="U69" s="129">
        <v>156</v>
      </c>
      <c r="V69" s="129">
        <v>263</v>
      </c>
      <c r="W69" s="130">
        <v>124</v>
      </c>
      <c r="X69" s="130">
        <f>SUM(C69:W69)</f>
        <v>15954</v>
      </c>
    </row>
    <row r="70" spans="1:24" ht="12.75">
      <c r="A70" s="132"/>
      <c r="B70" s="18" t="s">
        <v>60</v>
      </c>
      <c r="C70" s="26">
        <f aca="true" t="shared" si="25" ref="C70:L70">+C69/C57</f>
        <v>0.13995341943679865</v>
      </c>
      <c r="D70" s="27">
        <f t="shared" si="25"/>
        <v>0.12182596291012839</v>
      </c>
      <c r="E70" s="27">
        <f t="shared" si="25"/>
        <v>0.19275907883082374</v>
      </c>
      <c r="F70" s="27">
        <f t="shared" si="25"/>
        <v>0.2109578829668282</v>
      </c>
      <c r="G70" s="27">
        <f t="shared" si="25"/>
        <v>0.1543921916592724</v>
      </c>
      <c r="H70" s="27">
        <f t="shared" si="25"/>
        <v>0.10280549802297119</v>
      </c>
      <c r="I70" s="27">
        <f t="shared" si="25"/>
        <v>0.16293776539884022</v>
      </c>
      <c r="J70" s="27">
        <f t="shared" si="25"/>
        <v>0.16383881230116648</v>
      </c>
      <c r="K70" s="27">
        <f t="shared" si="25"/>
        <v>0.09689383402874363</v>
      </c>
      <c r="L70" s="27">
        <f t="shared" si="25"/>
        <v>0.14825581395348839</v>
      </c>
      <c r="M70" s="27">
        <f aca="true" t="shared" si="26" ref="M70:W70">+M69/M57</f>
        <v>0.20520231213872833</v>
      </c>
      <c r="N70" s="27">
        <f t="shared" si="26"/>
        <v>0.1255539143279173</v>
      </c>
      <c r="O70" s="27">
        <f t="shared" si="26"/>
        <v>0.27526132404181186</v>
      </c>
      <c r="P70" s="27">
        <f t="shared" si="26"/>
        <v>0.05405405405405406</v>
      </c>
      <c r="Q70" s="27">
        <f t="shared" si="26"/>
        <v>0.1546681664791901</v>
      </c>
      <c r="R70" s="27">
        <f t="shared" si="26"/>
        <v>0.20616641901931648</v>
      </c>
      <c r="S70" s="27">
        <f t="shared" si="26"/>
        <v>0.17468499427262313</v>
      </c>
      <c r="T70" s="27">
        <f t="shared" si="26"/>
        <v>0.09829208783548275</v>
      </c>
      <c r="U70" s="27">
        <f t="shared" si="26"/>
        <v>0.062027833001988074</v>
      </c>
      <c r="V70" s="27">
        <f t="shared" si="26"/>
        <v>0.1771043771043771</v>
      </c>
      <c r="W70" s="28">
        <f t="shared" si="26"/>
        <v>0.14123006833712984</v>
      </c>
      <c r="X70" s="28"/>
    </row>
    <row r="71" spans="1:24" ht="12.75">
      <c r="A71" s="132"/>
      <c r="B71" s="18" t="s">
        <v>19</v>
      </c>
      <c r="C71" s="26">
        <f aca="true" t="shared" si="27" ref="C71:W71">+C69/SUM($C$57:$W$57)</f>
        <v>0.006452683574454792</v>
      </c>
      <c r="D71" s="27">
        <f t="shared" si="27"/>
        <v>0.004168375017083504</v>
      </c>
      <c r="E71" s="27">
        <f t="shared" si="27"/>
        <v>0.01699564614693766</v>
      </c>
      <c r="F71" s="27">
        <f t="shared" si="27"/>
        <v>0.005525293348171577</v>
      </c>
      <c r="G71" s="27">
        <f t="shared" si="27"/>
        <v>0.013588707315644585</v>
      </c>
      <c r="H71" s="27">
        <f t="shared" si="27"/>
        <v>0.005330053300533005</v>
      </c>
      <c r="I71" s="27">
        <f t="shared" si="27"/>
        <v>0.06967141099982428</v>
      </c>
      <c r="J71" s="27">
        <f t="shared" si="27"/>
        <v>0.0030164587360159314</v>
      </c>
      <c r="K71" s="27">
        <f t="shared" si="27"/>
        <v>0.0020402584978230737</v>
      </c>
      <c r="L71" s="27">
        <f t="shared" si="27"/>
        <v>0.0009957242429567152</v>
      </c>
      <c r="M71" s="27">
        <f t="shared" si="27"/>
        <v>0.0013862043382338585</v>
      </c>
      <c r="N71" s="27">
        <f t="shared" si="27"/>
        <v>0.0008297702024639294</v>
      </c>
      <c r="O71" s="27">
        <f t="shared" si="27"/>
        <v>0.005398387317206505</v>
      </c>
      <c r="P71" s="27">
        <f t="shared" si="27"/>
        <v>0.001210488295359144</v>
      </c>
      <c r="Q71" s="27">
        <f t="shared" si="27"/>
        <v>0.0026845506550303598</v>
      </c>
      <c r="R71" s="27">
        <f t="shared" si="27"/>
        <v>0.005417911321970363</v>
      </c>
      <c r="S71" s="27">
        <f t="shared" si="27"/>
        <v>0.0029774107264882175</v>
      </c>
      <c r="T71" s="27">
        <f t="shared" si="27"/>
        <v>0.0027528846717038598</v>
      </c>
      <c r="U71" s="27">
        <f t="shared" si="27"/>
        <v>0.0015228723715808587</v>
      </c>
      <c r="V71" s="27">
        <f t="shared" si="27"/>
        <v>0.002567406626447217</v>
      </c>
      <c r="W71" s="28">
        <f t="shared" si="27"/>
        <v>0.001210488295359144</v>
      </c>
      <c r="X71" s="28">
        <f>+X69/SUM($C$57:$W$57)</f>
        <v>0.15574298600128858</v>
      </c>
    </row>
    <row r="72" spans="1:24" ht="12.75">
      <c r="A72" s="132"/>
      <c r="B72" s="17" t="s">
        <v>22</v>
      </c>
      <c r="C72" s="111">
        <v>1310</v>
      </c>
      <c r="D72" s="112">
        <v>886</v>
      </c>
      <c r="E72" s="112">
        <v>3129</v>
      </c>
      <c r="F72" s="112">
        <v>680</v>
      </c>
      <c r="G72" s="112">
        <v>4462</v>
      </c>
      <c r="H72" s="112">
        <v>1075</v>
      </c>
      <c r="I72" s="112">
        <v>23409</v>
      </c>
      <c r="J72" s="112">
        <v>582</v>
      </c>
      <c r="K72" s="112">
        <v>205</v>
      </c>
      <c r="L72" s="112">
        <v>174</v>
      </c>
      <c r="M72" s="112">
        <v>222</v>
      </c>
      <c r="N72" s="112">
        <v>105</v>
      </c>
      <c r="O72" s="112">
        <v>383</v>
      </c>
      <c r="P72" s="112">
        <v>359</v>
      </c>
      <c r="Q72" s="112">
        <v>511</v>
      </c>
      <c r="R72" s="112">
        <v>561</v>
      </c>
      <c r="S72" s="112">
        <v>324</v>
      </c>
      <c r="T72" s="112">
        <v>522</v>
      </c>
      <c r="U72" s="112">
        <v>379</v>
      </c>
      <c r="V72" s="112">
        <v>336</v>
      </c>
      <c r="W72" s="113">
        <v>188</v>
      </c>
      <c r="X72" s="113">
        <f>SUM(C72:W72)</f>
        <v>39802</v>
      </c>
    </row>
    <row r="73" spans="1:24" ht="12.75">
      <c r="A73" s="132"/>
      <c r="B73" s="18" t="s">
        <v>60</v>
      </c>
      <c r="C73" s="26">
        <f aca="true" t="shared" si="28" ref="C73:L73">+C72/C57</f>
        <v>0.2773660808807961</v>
      </c>
      <c r="D73" s="27">
        <f t="shared" si="28"/>
        <v>0.25278174037089873</v>
      </c>
      <c r="E73" s="27">
        <f t="shared" si="28"/>
        <v>0.3464348981399469</v>
      </c>
      <c r="F73" s="27">
        <f t="shared" si="28"/>
        <v>0.253447633246366</v>
      </c>
      <c r="G73" s="27">
        <f t="shared" si="28"/>
        <v>0.49489795918367346</v>
      </c>
      <c r="H73" s="27">
        <f t="shared" si="28"/>
        <v>0.20241009226134438</v>
      </c>
      <c r="I73" s="27">
        <f t="shared" si="28"/>
        <v>0.5344276517054016</v>
      </c>
      <c r="J73" s="27">
        <f t="shared" si="28"/>
        <v>0.30858960763520676</v>
      </c>
      <c r="K73" s="27">
        <f t="shared" si="28"/>
        <v>0.09503940658321743</v>
      </c>
      <c r="L73" s="27">
        <f t="shared" si="28"/>
        <v>0.25290697674418605</v>
      </c>
      <c r="M73" s="27">
        <f aca="true" t="shared" si="29" ref="M73:W73">+M72/M57</f>
        <v>0.3208092485549133</v>
      </c>
      <c r="N73" s="27">
        <f t="shared" si="29"/>
        <v>0.155096011816839</v>
      </c>
      <c r="O73" s="27">
        <f t="shared" si="29"/>
        <v>0.1906421105027377</v>
      </c>
      <c r="P73" s="27">
        <f t="shared" si="29"/>
        <v>0.15649520488230165</v>
      </c>
      <c r="Q73" s="27">
        <f t="shared" si="29"/>
        <v>0.2874015748031496</v>
      </c>
      <c r="R73" s="27">
        <f t="shared" si="29"/>
        <v>0.20839524517087668</v>
      </c>
      <c r="S73" s="27">
        <f t="shared" si="29"/>
        <v>0.18556701030927836</v>
      </c>
      <c r="T73" s="27">
        <f t="shared" si="29"/>
        <v>0.18194492854653188</v>
      </c>
      <c r="U73" s="27">
        <f t="shared" si="29"/>
        <v>0.15069582504970178</v>
      </c>
      <c r="V73" s="27">
        <f t="shared" si="29"/>
        <v>0.22626262626262628</v>
      </c>
      <c r="W73" s="28">
        <f t="shared" si="29"/>
        <v>0.214123006833713</v>
      </c>
      <c r="X73" s="28"/>
    </row>
    <row r="74" spans="1:24" ht="13.5" thickBot="1">
      <c r="A74" s="133"/>
      <c r="B74" s="19" t="s">
        <v>19</v>
      </c>
      <c r="C74" s="29">
        <f aca="true" t="shared" si="30" ref="C74:W74">+C72/SUM($C$57:$W$57)</f>
        <v>0.012788223120326441</v>
      </c>
      <c r="D74" s="30">
        <f t="shared" si="30"/>
        <v>0.008649134110388723</v>
      </c>
      <c r="E74" s="30">
        <f t="shared" si="30"/>
        <v>0.03054530545305453</v>
      </c>
      <c r="F74" s="30">
        <f t="shared" si="30"/>
        <v>0.006638161619711435</v>
      </c>
      <c r="G74" s="30">
        <f t="shared" si="30"/>
        <v>0.04355805462816533</v>
      </c>
      <c r="H74" s="30">
        <f t="shared" si="30"/>
        <v>0.010494152560573225</v>
      </c>
      <c r="I74" s="30">
        <f t="shared" si="30"/>
        <v>0.22851871375856617</v>
      </c>
      <c r="J74" s="30">
        <f t="shared" si="30"/>
        <v>0.005681485386282434</v>
      </c>
      <c r="K74" s="30">
        <f t="shared" si="30"/>
        <v>0.0020012104882953592</v>
      </c>
      <c r="L74" s="30">
        <f t="shared" si="30"/>
        <v>0.0016985884144555732</v>
      </c>
      <c r="M74" s="30">
        <f t="shared" si="30"/>
        <v>0.002167164528788145</v>
      </c>
      <c r="N74" s="30">
        <f t="shared" si="30"/>
        <v>0.001025010250102501</v>
      </c>
      <c r="O74" s="30">
        <f t="shared" si="30"/>
        <v>0.0037388469122786464</v>
      </c>
      <c r="P74" s="30">
        <f t="shared" si="30"/>
        <v>0.0035045588551123608</v>
      </c>
      <c r="Q74" s="30">
        <f t="shared" si="30"/>
        <v>0.004988383217165505</v>
      </c>
      <c r="R74" s="30">
        <f t="shared" si="30"/>
        <v>0.005476483336261934</v>
      </c>
      <c r="S74" s="30">
        <f t="shared" si="30"/>
        <v>0.0031628887717448603</v>
      </c>
      <c r="T74" s="30">
        <f t="shared" si="30"/>
        <v>0.0050957652433667195</v>
      </c>
      <c r="U74" s="30">
        <f t="shared" si="30"/>
        <v>0.0036997989027509324</v>
      </c>
      <c r="V74" s="30">
        <f t="shared" si="30"/>
        <v>0.003280032800328003</v>
      </c>
      <c r="W74" s="31">
        <f t="shared" si="30"/>
        <v>0.0018352564478025732</v>
      </c>
      <c r="X74" s="31">
        <f>+X72/SUM($C$57:$W$57)</f>
        <v>0.3885472188055214</v>
      </c>
    </row>
    <row r="75" ht="13.5" thickTop="1"/>
  </sheetData>
  <sheetProtection/>
  <mergeCells count="4">
    <mergeCell ref="A5:A15"/>
    <mergeCell ref="A16:A30"/>
    <mergeCell ref="A56:A74"/>
    <mergeCell ref="A31:A55"/>
  </mergeCells>
  <printOptions horizontalCentered="1"/>
  <pageMargins left="0.07874015748031496" right="0.07874015748031496" top="0.7480314960629921" bottom="0.7480314960629921" header="0.31496062992125984" footer="0.31496062992125984"/>
  <pageSetup fitToHeight="10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Indicatori strutturali, economici, popolazione</dc:title>
  <dc:subject/>
  <dc:creator>Milena Malagò</dc:creator>
  <cp:keywords/>
  <dc:description/>
  <cp:lastModifiedBy>Milena Malagò</cp:lastModifiedBy>
  <cp:lastPrinted>2019-07-24T07:23:04Z</cp:lastPrinted>
  <dcterms:created xsi:type="dcterms:W3CDTF">2015-06-04T09:18:53Z</dcterms:created>
  <dcterms:modified xsi:type="dcterms:W3CDTF">2021-08-18T08:21:08Z</dcterms:modified>
  <cp:category/>
  <cp:version/>
  <cp:contentType/>
  <cp:contentStatus/>
</cp:coreProperties>
</file>